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80" windowHeight="8760" firstSheet="1" activeTab="1"/>
  </bookViews>
  <sheets>
    <sheet name="H.2-QH-SNV" sheetId="1" state="hidden" r:id="rId1"/>
    <sheet name="H.2-QH-SNV (chuẩn)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<sst xmlns="http://schemas.openxmlformats.org/spreadsheetml/2006/main" count="120" uniqueCount="50">
  <si>
    <t>Cộng</t>
  </si>
  <si>
    <t>A</t>
  </si>
  <si>
    <t>B</t>
  </si>
  <si>
    <t>Tổng số cử tri không đi bầu</t>
  </si>
  <si>
    <t>Tỷ lệ cử tri đi bầu
so với tổng số cử tri</t>
  </si>
  <si>
    <t>Số cử tri vãng lai đã tham gia bỏ phiếu</t>
  </si>
  <si>
    <t>Số phiếu phát ra</t>
  </si>
  <si>
    <t>Số phiếu thu vào</t>
  </si>
  <si>
    <t>Số phiếu hợp lệ</t>
  </si>
  <si>
    <t>Số phiếu
không hợp lệ</t>
  </si>
  <si>
    <t>Số phiếu</t>
  </si>
  <si>
    <t>Số phiếu bầu</t>
  </si>
  <si>
    <t>Tổng số cử tri đã tham gia bỏ phiếu</t>
  </si>
  <si>
    <t>Số
khu vực
bỏ phiếu</t>
  </si>
  <si>
    <t>Tổng số cử tri
trong đơn vị bầu cử</t>
  </si>
  <si>
    <t>Xã, phường, thị trấn</t>
  </si>
  <si>
    <t>STT</t>
  </si>
  <si>
    <t>Số người ứng cử</t>
  </si>
  <si>
    <t>Số đại biểu được bầu</t>
  </si>
  <si>
    <t xml:space="preserve"> Số phiếu</t>
  </si>
  <si>
    <t>Tỷ lệ so với số phiếu phát ra (%)</t>
  </si>
  <si>
    <t xml:space="preserve"> </t>
  </si>
  <si>
    <t>BIỂU TỔNG HỢP
KẾT QUẢ BẦU CỬ ĐẠI BIỂU QUỐC HỘI KHÓA XV</t>
  </si>
  <si>
    <r>
      <t>Số phiếu bầu cho ông:</t>
    </r>
    <r>
      <rPr>
        <sz val="10"/>
        <rFont val="Times New Roman"/>
        <family val="1"/>
      </rPr>
      <t xml:space="preserve">
Vũ Hồng Thanh </t>
    </r>
  </si>
  <si>
    <r>
      <t>Số phiếu bầu cho ông:</t>
    </r>
    <r>
      <rPr>
        <sz val="10"/>
        <rFont val="Times New Roman"/>
        <family val="1"/>
      </rPr>
      <t xml:space="preserve">
Nguyễn Xuân Thắng</t>
    </r>
  </si>
  <si>
    <r>
      <t>Số phiếu bầu cho ông:</t>
    </r>
    <r>
      <rPr>
        <sz val="10"/>
        <rFont val="Times New Roman"/>
        <family val="1"/>
      </rPr>
      <t xml:space="preserve">
Hà Minh Thọ </t>
    </r>
  </si>
  <si>
    <t>ỦY BAN BẦU CỬ
THÀNH PHỐ CẨM PHẢ</t>
  </si>
  <si>
    <t>Quang Hanh</t>
  </si>
  <si>
    <t>Cẩm Thạch</t>
  </si>
  <si>
    <t>Cẩm Thuỷ</t>
  </si>
  <si>
    <t>Cẩm Trung</t>
  </si>
  <si>
    <t>Cẩm Thành</t>
  </si>
  <si>
    <t>Cẩm Bình</t>
  </si>
  <si>
    <t>Cẩm Tây</t>
  </si>
  <si>
    <t>Cẩm Đông</t>
  </si>
  <si>
    <t>Cẩm Sơn</t>
  </si>
  <si>
    <t>Cẩm Phú</t>
  </si>
  <si>
    <t>Cẩm Thịnh</t>
  </si>
  <si>
    <t>Cửa Ông</t>
  </si>
  <si>
    <t>Mông Dương</t>
  </si>
  <si>
    <t>Cẩm Hải</t>
  </si>
  <si>
    <t>Cộng Hoà</t>
  </si>
  <si>
    <r>
      <t xml:space="preserve">Tỷ lệ
so với
số phiếu thu vào
</t>
    </r>
    <r>
      <rPr>
        <sz val="10"/>
        <rFont val="Times New Roman"/>
        <family val="1"/>
      </rPr>
      <t>(%)</t>
    </r>
  </si>
  <si>
    <r>
      <t xml:space="preserve">Tỷ lệ số phiếu bầu
so với phiếu hợp lệ
</t>
    </r>
    <r>
      <rPr>
        <i/>
        <sz val="10"/>
        <rFont val="Times New Roman"/>
        <family val="1"/>
      </rPr>
      <t>(%)</t>
    </r>
  </si>
  <si>
    <r>
      <t xml:space="preserve">Số phiếu bầu cho ông:
</t>
    </r>
    <r>
      <rPr>
        <sz val="10"/>
        <rFont val="Times New Roman"/>
        <family val="1"/>
      </rPr>
      <t>Lê Minh Chuẩn</t>
    </r>
  </si>
  <si>
    <t>Dương Huy</t>
  </si>
  <si>
    <t>TM.ỦY BAN BẦU CỬ</t>
  </si>
  <si>
    <t>Trần Hoàng Hải</t>
  </si>
  <si>
    <r>
      <t>Số phiếu bầu cho
 bà:</t>
    </r>
    <r>
      <rPr>
        <sz val="10"/>
        <rFont val="Times New Roman"/>
        <family val="1"/>
      </rPr>
      <t xml:space="preserve">
Nguyễn Thị Kim Nhàn </t>
    </r>
  </si>
  <si>
    <t>CHỦ TỊCH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</si>
</sst>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-;\-* #,##0_-;_-* &quot;-&quot;_-;_-@_-"/>
    <numFmt numFmtId="170" formatCode="_-* #,##0.00&quot;₫&quot;_-;\-* #,##0.00&quot;₫&quot;_-;_-* &quot;-&quot;??&quot;₫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\ ;\(\$#,##0\)"/>
    <numFmt numFmtId="181" formatCode="#,##0.00\ &quot;F&quot;;[Red]\-#,##0.00\ &quot;F&quot;"/>
    <numFmt numFmtId="182" formatCode="_-* #,##0\ &quot;F&quot;_-;\-* #,##0\ &quot;F&quot;_-;_-* &quot;-&quot;\ &quot;F&quot;_-;_-@_-"/>
    <numFmt numFmtId="183" formatCode="#,##0\ &quot;F&quot;;[Red]\-#,##0\ &quot;F&quot;"/>
    <numFmt numFmtId="184" formatCode="#,##0.00\ &quot;F&quot;;\-#,##0.00\ &quot;F&quot;"/>
    <numFmt numFmtId="185" formatCode="&quot;R&quot;\ #,##0;[Red]&quot;R&quot;\ \-#,##0"/>
    <numFmt numFmtId="186" formatCode="#,##0.0000000"/>
    <numFmt numFmtId="187" formatCode="&quot;\&quot;#,##0.00;[Red]&quot;\&quot;\-#,##0.00"/>
    <numFmt numFmtId="188" formatCode="&quot;\&quot;#,##0;[Red]&quot;\&quot;\-#,##0"/>
    <numFmt numFmtId="189" formatCode="_-&quot;$&quot;* #,##0_-;\-&quot;$&quot;* #,##0_-;_-&quot;$&quot;* &quot;-&quot;_-;_-@_-"/>
    <numFmt numFmtId="190" formatCode="&quot;$&quot;\ #,##0;[Red]&quot;$&quot;\ \-#,##0"/>
    <numFmt numFmtId="191" formatCode="_-&quot;$&quot;* #,##0.00_-;\-&quot;$&quot;* #,##0.00_-;_-&quot;$&quot;* &quot;-&quot;??_-;_-@_-"/>
    <numFmt numFmtId="192" formatCode="0.0%"/>
    <numFmt numFmtId="193" formatCode="0.000%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.Vn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2"/>
    </font>
    <font>
      <sz val="12"/>
      <name val="Arial"/>
      <family val="2"/>
    </font>
    <font>
      <b/>
      <i/>
      <sz val="16"/>
      <name val="Helv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2"/>
      <name val=".VnTime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8" borderId="2" applyNumberFormat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6" fillId="0" borderId="0" applyNumberFormat="0" applyFont="0" applyFill="0" applyAlignment="0">
      <protection/>
    </xf>
    <xf numFmtId="0" fontId="5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181" fontId="8" fillId="0" borderId="9">
      <alignment horizontal="right" vertical="center"/>
      <protection/>
    </xf>
    <xf numFmtId="0" fontId="56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2" fontId="8" fillId="0" borderId="9">
      <alignment horizontal="center"/>
      <protection/>
    </xf>
    <xf numFmtId="183" fontId="8" fillId="0" borderId="0">
      <alignment/>
      <protection/>
    </xf>
    <xf numFmtId="184" fontId="8" fillId="0" borderId="11">
      <alignment/>
      <protection/>
    </xf>
    <xf numFmtId="0" fontId="57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vertical="center"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2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3" fillId="0" borderId="11" xfId="0" applyNumberFormat="1" applyFont="1" applyBorder="1" applyAlignment="1">
      <alignment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9" fontId="17" fillId="0" borderId="11" xfId="67" applyFont="1" applyBorder="1" applyAlignment="1">
      <alignment horizontal="center" vertical="center"/>
    </xf>
    <xf numFmtId="3" fontId="17" fillId="0" borderId="11" xfId="67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center" vertical="center"/>
    </xf>
    <xf numFmtId="10" fontId="17" fillId="0" borderId="11" xfId="0" applyNumberFormat="1" applyFont="1" applyBorder="1" applyAlignment="1">
      <alignment horizontal="center" vertical="center"/>
    </xf>
    <xf numFmtId="10" fontId="17" fillId="0" borderId="11" xfId="67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193" fontId="18" fillId="0" borderId="11" xfId="67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10" fontId="18" fillId="0" borderId="11" xfId="0" applyNumberFormat="1" applyFont="1" applyBorder="1" applyAlignment="1">
      <alignment horizontal="center" vertical="center"/>
    </xf>
    <xf numFmtId="10" fontId="18" fillId="0" borderId="11" xfId="67" applyNumberFormat="1" applyFont="1" applyBorder="1" applyAlignment="1">
      <alignment horizontal="center" vertical="center"/>
    </xf>
    <xf numFmtId="3" fontId="21" fillId="0" borderId="0" xfId="0" applyNumberFormat="1" applyFont="1" applyAlignment="1">
      <alignment/>
    </xf>
    <xf numFmtId="0" fontId="21" fillId="33" borderId="0" xfId="0" applyFont="1" applyFill="1" applyAlignment="1">
      <alignment/>
    </xf>
    <xf numFmtId="0" fontId="17" fillId="33" borderId="11" xfId="0" applyFont="1" applyFill="1" applyBorder="1" applyAlignment="1">
      <alignment horizontal="center" vertical="center"/>
    </xf>
    <xf numFmtId="10" fontId="17" fillId="34" borderId="11" xfId="67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justify" wrapText="1"/>
    </xf>
    <xf numFmtId="0" fontId="23" fillId="0" borderId="14" xfId="0" applyFont="1" applyBorder="1" applyAlignment="1">
      <alignment horizontal="center" vertical="justify" wrapText="1"/>
    </xf>
    <xf numFmtId="0" fontId="23" fillId="0" borderId="11" xfId="0" applyNumberFormat="1" applyFont="1" applyBorder="1" applyAlignment="1">
      <alignment horizontal="center" vertical="justify" wrapText="1"/>
    </xf>
    <xf numFmtId="0" fontId="20" fillId="0" borderId="11" xfId="0" applyFont="1" applyBorder="1" applyAlignment="1">
      <alignment horizontal="center" vertical="justify"/>
    </xf>
    <xf numFmtId="0" fontId="23" fillId="0" borderId="13" xfId="0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</cellXfs>
  <cellStyles count="83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" xfId="62"/>
    <cellStyle name="Neutral" xfId="63"/>
    <cellStyle name="Normal - Style1" xfId="64"/>
    <cellStyle name="Note" xfId="65"/>
    <cellStyle name="Output" xfId="66"/>
    <cellStyle name="Percent" xfId="67"/>
    <cellStyle name="T" xfId="68"/>
    <cellStyle name="Title" xfId="69"/>
    <cellStyle name="Total" xfId="70"/>
    <cellStyle name="th" xfId="71"/>
    <cellStyle name="viet" xfId="72"/>
    <cellStyle name="viet2" xfId="73"/>
    <cellStyle name="Warning Text" xfId="74"/>
    <cellStyle name=" [0.00]_ Att. 1- Cover" xfId="75"/>
    <cellStyle name="_ Att. 1- Cover" xfId="76"/>
    <cellStyle name="?_ Att. 1- Cover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一般_00Q3902REV.1" xfId="89"/>
    <cellStyle name="千分位[0]_00Q3902REV.1" xfId="90"/>
    <cellStyle name="千分位_00Q3902REV.1" xfId="91"/>
    <cellStyle name="貨幣 [0]_00Q3902REV.1" xfId="92"/>
    <cellStyle name="貨幣[0]_BRE" xfId="93"/>
    <cellStyle name="貨幣_00Q3902REV.1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0</xdr:row>
      <xdr:rowOff>723900</xdr:rowOff>
    </xdr:from>
    <xdr:to>
      <xdr:col>26</xdr:col>
      <xdr:colOff>247650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277850" y="723900"/>
          <a:ext cx="1781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H.2-QH-UBBC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0</xdr:row>
      <xdr:rowOff>723900</xdr:rowOff>
    </xdr:from>
    <xdr:to>
      <xdr:col>26</xdr:col>
      <xdr:colOff>247650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277850" y="723900"/>
          <a:ext cx="1781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H.2-QH-UBBC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yPC\Documents\Zalo%20Received%20Files\S&#7889;%20c&#7917;%20tri%20ch&#237;nh%20th&#7913;c%20cu&#7897;c%20b&#7847;u%20c&#7917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h ngày 23.5"/>
      <sheetName val="22h ngày 22.2 chốt theo mẫu"/>
      <sheetName val="16h ngay 22.5"/>
      <sheetName val="9h ngay 22.5"/>
    </sheetNames>
    <sheetDataSet>
      <sheetData sheetId="0">
        <row r="11">
          <cell r="B11" t="str">
            <v>Quang Hanh</v>
          </cell>
          <cell r="C11">
            <v>21485</v>
          </cell>
          <cell r="D11">
            <v>5200</v>
          </cell>
          <cell r="E11">
            <v>17769</v>
          </cell>
        </row>
        <row r="12">
          <cell r="B12" t="str">
            <v>Khu vực bỏ phiếu số 1 </v>
          </cell>
          <cell r="C12">
            <v>1723</v>
          </cell>
          <cell r="D12">
            <v>371</v>
          </cell>
          <cell r="E12">
            <v>1454</v>
          </cell>
        </row>
        <row r="13">
          <cell r="B13" t="str">
            <v>Khu vực bỏ phiếu số 2</v>
          </cell>
          <cell r="C13">
            <v>894</v>
          </cell>
          <cell r="D13">
            <v>297</v>
          </cell>
          <cell r="E13">
            <v>707</v>
          </cell>
        </row>
        <row r="14">
          <cell r="B14" t="str">
            <v>Khu vực bỏ phiếu số 3</v>
          </cell>
          <cell r="C14">
            <v>1236</v>
          </cell>
          <cell r="D14">
            <v>336</v>
          </cell>
          <cell r="E14">
            <v>847</v>
          </cell>
        </row>
        <row r="15">
          <cell r="B15" t="str">
            <v>Khu vực bỏ phiếu số 4</v>
          </cell>
          <cell r="C15">
            <v>1112</v>
          </cell>
          <cell r="D15">
            <v>293</v>
          </cell>
          <cell r="E15">
            <v>896</v>
          </cell>
        </row>
        <row r="16">
          <cell r="B16" t="str">
            <v>Khu vực bỏ phiếu số 5</v>
          </cell>
          <cell r="C16">
            <v>1360</v>
          </cell>
          <cell r="D16">
            <v>354</v>
          </cell>
          <cell r="E16">
            <v>1077</v>
          </cell>
        </row>
        <row r="17">
          <cell r="B17" t="str">
            <v>Khu vực bỏ phiếu số 6</v>
          </cell>
          <cell r="C17">
            <v>1598</v>
          </cell>
          <cell r="D17">
            <v>298</v>
          </cell>
          <cell r="E17">
            <v>1245</v>
          </cell>
        </row>
        <row r="18">
          <cell r="B18" t="str">
            <v>Khu vực bỏ phiếu số 7</v>
          </cell>
          <cell r="C18">
            <v>991</v>
          </cell>
          <cell r="D18">
            <v>285</v>
          </cell>
          <cell r="E18">
            <v>731</v>
          </cell>
        </row>
        <row r="19">
          <cell r="B19" t="str">
            <v>Khu vực bỏ phiếu số 8</v>
          </cell>
          <cell r="C19">
            <v>1871</v>
          </cell>
          <cell r="D19">
            <v>415</v>
          </cell>
          <cell r="E19">
            <v>1725</v>
          </cell>
        </row>
        <row r="20">
          <cell r="B20" t="str">
            <v>Khu vực bỏ phiếu số 9</v>
          </cell>
          <cell r="C20">
            <v>982</v>
          </cell>
          <cell r="D20">
            <v>307</v>
          </cell>
          <cell r="E20">
            <v>818</v>
          </cell>
        </row>
        <row r="21">
          <cell r="B21" t="str">
            <v>Khu vực bỏ phiếu số 10</v>
          </cell>
          <cell r="C21">
            <v>1292</v>
          </cell>
          <cell r="D21">
            <v>289</v>
          </cell>
          <cell r="E21">
            <v>944</v>
          </cell>
        </row>
        <row r="22">
          <cell r="B22" t="str">
            <v>Khu vực bỏ phiếu số 11</v>
          </cell>
          <cell r="C22">
            <v>2801</v>
          </cell>
          <cell r="D22">
            <v>278</v>
          </cell>
          <cell r="E22">
            <v>2463</v>
          </cell>
        </row>
        <row r="23">
          <cell r="B23" t="str">
            <v>Khu vực bỏ phiếu số 12</v>
          </cell>
          <cell r="C23">
            <v>815</v>
          </cell>
          <cell r="D23">
            <v>258</v>
          </cell>
          <cell r="E23">
            <v>539</v>
          </cell>
        </row>
        <row r="24">
          <cell r="B24" t="str">
            <v>Khu vực bỏ phiếu số 13</v>
          </cell>
          <cell r="C24">
            <v>1064</v>
          </cell>
          <cell r="D24">
            <v>264</v>
          </cell>
          <cell r="E24">
            <v>1283</v>
          </cell>
        </row>
        <row r="25">
          <cell r="B25" t="str">
            <v>Khu vực bỏ phiếu số 14</v>
          </cell>
          <cell r="C25">
            <v>869</v>
          </cell>
          <cell r="D25">
            <v>297</v>
          </cell>
          <cell r="E25">
            <v>854</v>
          </cell>
        </row>
        <row r="26">
          <cell r="B26" t="str">
            <v>Khu vực bỏ phiếu số 15</v>
          </cell>
          <cell r="C26">
            <v>996</v>
          </cell>
          <cell r="D26">
            <v>286</v>
          </cell>
          <cell r="E26">
            <v>842</v>
          </cell>
        </row>
        <row r="27">
          <cell r="B27" t="str">
            <v>Khu vực bỏ phiếu số 16</v>
          </cell>
          <cell r="C27">
            <v>987</v>
          </cell>
          <cell r="D27">
            <v>283</v>
          </cell>
          <cell r="E27">
            <v>732</v>
          </cell>
        </row>
        <row r="28">
          <cell r="B28" t="str">
            <v>Khu vực bỏ phiếu số 17</v>
          </cell>
          <cell r="C28">
            <v>894</v>
          </cell>
          <cell r="D28">
            <v>289</v>
          </cell>
          <cell r="E28">
            <v>612</v>
          </cell>
        </row>
        <row r="29">
          <cell r="B29" t="str">
            <v>Cẩm Thạch</v>
          </cell>
          <cell r="C29">
            <v>15313</v>
          </cell>
          <cell r="D29">
            <v>3906</v>
          </cell>
          <cell r="E29">
            <v>10386</v>
          </cell>
        </row>
        <row r="30">
          <cell r="B30" t="str">
            <v>Khu vực bỏ phiếu số 1</v>
          </cell>
          <cell r="C30">
            <v>1128</v>
          </cell>
          <cell r="D30">
            <v>278</v>
          </cell>
          <cell r="E30">
            <v>706</v>
          </cell>
        </row>
        <row r="31">
          <cell r="B31" t="str">
            <v>Khu vực bỏ phiếu số 2</v>
          </cell>
          <cell r="C31">
            <v>1412</v>
          </cell>
          <cell r="D31">
            <v>362</v>
          </cell>
          <cell r="E31">
            <v>842</v>
          </cell>
        </row>
        <row r="32">
          <cell r="B32" t="str">
            <v>Khu vực bỏ phiếu số 3</v>
          </cell>
          <cell r="C32">
            <v>1712</v>
          </cell>
          <cell r="D32">
            <v>410</v>
          </cell>
          <cell r="E32">
            <v>1128</v>
          </cell>
        </row>
        <row r="33">
          <cell r="B33" t="str">
            <v>Khu vực bỏ phiếu số 4</v>
          </cell>
          <cell r="C33">
            <v>1222</v>
          </cell>
          <cell r="D33">
            <v>303</v>
          </cell>
          <cell r="E33">
            <v>1028</v>
          </cell>
        </row>
        <row r="34">
          <cell r="B34" t="str">
            <v>Khu vực bỏ phiếu số 5</v>
          </cell>
          <cell r="C34">
            <v>1560</v>
          </cell>
          <cell r="D34">
            <v>421</v>
          </cell>
          <cell r="E34">
            <v>1017</v>
          </cell>
        </row>
        <row r="35">
          <cell r="B35" t="str">
            <v>Khu vực bỏ phiếu số 6</v>
          </cell>
          <cell r="C35">
            <v>1698</v>
          </cell>
          <cell r="D35">
            <v>420</v>
          </cell>
          <cell r="E35">
            <v>1085</v>
          </cell>
        </row>
        <row r="36">
          <cell r="B36" t="str">
            <v>Khu vực bỏ phiếu số 7</v>
          </cell>
          <cell r="C36">
            <v>1691</v>
          </cell>
          <cell r="D36">
            <v>429</v>
          </cell>
          <cell r="E36">
            <v>1226</v>
          </cell>
        </row>
        <row r="37">
          <cell r="B37" t="str">
            <v>Khu vực bỏ phiếu số 8</v>
          </cell>
          <cell r="C37">
            <v>1553</v>
          </cell>
          <cell r="D37">
            <v>438</v>
          </cell>
          <cell r="E37">
            <v>1307</v>
          </cell>
        </row>
        <row r="38">
          <cell r="B38" t="str">
            <v>Khu vực bỏ phiếu số 9</v>
          </cell>
          <cell r="C38">
            <v>1623</v>
          </cell>
          <cell r="D38">
            <v>410</v>
          </cell>
          <cell r="E38">
            <v>985</v>
          </cell>
        </row>
        <row r="39">
          <cell r="B39" t="str">
            <v>Khu vực bỏ phiếu số 10</v>
          </cell>
          <cell r="C39">
            <v>1714</v>
          </cell>
          <cell r="D39">
            <v>435</v>
          </cell>
          <cell r="E39">
            <v>1062</v>
          </cell>
        </row>
        <row r="40">
          <cell r="B40" t="str">
            <v>Cẩm Thuỷ</v>
          </cell>
          <cell r="C40">
            <v>14414</v>
          </cell>
          <cell r="D40">
            <v>4184</v>
          </cell>
          <cell r="E40">
            <v>9990</v>
          </cell>
        </row>
        <row r="41">
          <cell r="B41" t="str">
            <v>Khu vực bỏ phiếu số 1</v>
          </cell>
          <cell r="C41">
            <v>1089</v>
          </cell>
          <cell r="D41">
            <v>287</v>
          </cell>
          <cell r="E41">
            <v>676</v>
          </cell>
        </row>
        <row r="42">
          <cell r="B42" t="str">
            <v>Khu vực bỏ phiếu số 2</v>
          </cell>
          <cell r="C42">
            <v>1248</v>
          </cell>
          <cell r="D42">
            <v>345</v>
          </cell>
          <cell r="E42">
            <v>886</v>
          </cell>
        </row>
        <row r="43">
          <cell r="B43" t="str">
            <v>Khu vực bỏ phiếu số 3</v>
          </cell>
          <cell r="C43">
            <v>951</v>
          </cell>
          <cell r="D43">
            <v>288</v>
          </cell>
          <cell r="E43">
            <v>781</v>
          </cell>
        </row>
        <row r="44">
          <cell r="B44" t="str">
            <v>Khu vực bỏ phiếu số 4</v>
          </cell>
          <cell r="C44">
            <v>1363</v>
          </cell>
          <cell r="D44">
            <v>401</v>
          </cell>
          <cell r="E44">
            <v>891</v>
          </cell>
        </row>
        <row r="45">
          <cell r="B45" t="str">
            <v>Khu vực bỏ phiếu số 5</v>
          </cell>
          <cell r="C45">
            <v>1249</v>
          </cell>
          <cell r="D45">
            <v>359</v>
          </cell>
          <cell r="E45">
            <v>1191</v>
          </cell>
        </row>
        <row r="46">
          <cell r="B46" t="str">
            <v>Khu vực bỏ phiếu số 6</v>
          </cell>
          <cell r="C46">
            <v>624</v>
          </cell>
          <cell r="D46">
            <v>173</v>
          </cell>
          <cell r="E46">
            <v>457</v>
          </cell>
        </row>
        <row r="47">
          <cell r="B47" t="str">
            <v>Khu vực bỏ phiếu số 7</v>
          </cell>
          <cell r="C47">
            <v>880</v>
          </cell>
          <cell r="D47">
            <v>276</v>
          </cell>
          <cell r="E47">
            <v>651</v>
          </cell>
        </row>
        <row r="48">
          <cell r="B48" t="str">
            <v>Khu vực bỏ phiếu số 8</v>
          </cell>
          <cell r="C48">
            <v>737</v>
          </cell>
          <cell r="D48">
            <v>254</v>
          </cell>
          <cell r="E48">
            <v>578</v>
          </cell>
        </row>
        <row r="49">
          <cell r="B49" t="str">
            <v>Khu vực bỏ phiếu số 9</v>
          </cell>
          <cell r="C49">
            <v>621</v>
          </cell>
          <cell r="D49">
            <v>187</v>
          </cell>
          <cell r="E49">
            <v>512</v>
          </cell>
        </row>
        <row r="50">
          <cell r="B50" t="str">
            <v>Khu vực bỏ phiếu số 10</v>
          </cell>
          <cell r="C50">
            <v>1345</v>
          </cell>
          <cell r="D50">
            <v>425</v>
          </cell>
          <cell r="E50">
            <v>732</v>
          </cell>
        </row>
        <row r="51">
          <cell r="B51" t="str">
            <v>Khu vực bỏ phiếu số 11</v>
          </cell>
          <cell r="C51">
            <v>2382</v>
          </cell>
          <cell r="D51">
            <v>670</v>
          </cell>
          <cell r="E51">
            <v>1476</v>
          </cell>
        </row>
        <row r="52">
          <cell r="B52" t="str">
            <v>Khu vực bỏ phiếu số 12</v>
          </cell>
          <cell r="C52">
            <v>1925</v>
          </cell>
          <cell r="D52">
            <v>519</v>
          </cell>
          <cell r="E52">
            <v>1159</v>
          </cell>
        </row>
        <row r="53">
          <cell r="B53" t="str">
            <v>Cẩm Trung</v>
          </cell>
          <cell r="C53">
            <v>16294</v>
          </cell>
          <cell r="D53">
            <v>4379</v>
          </cell>
          <cell r="E53">
            <v>11745</v>
          </cell>
        </row>
        <row r="54">
          <cell r="B54" t="str">
            <v>Khu vực bỏ phiếu số 1</v>
          </cell>
          <cell r="C54">
            <v>1579</v>
          </cell>
          <cell r="D54">
            <v>438</v>
          </cell>
          <cell r="E54">
            <v>1196</v>
          </cell>
        </row>
        <row r="55">
          <cell r="B55" t="str">
            <v>Khu vực bỏ phiếu số 2</v>
          </cell>
          <cell r="C55">
            <v>1015</v>
          </cell>
          <cell r="D55">
            <v>287</v>
          </cell>
          <cell r="E55">
            <v>767</v>
          </cell>
        </row>
        <row r="56">
          <cell r="B56" t="str">
            <v>Khu vực bỏ phiếu số 3</v>
          </cell>
          <cell r="C56">
            <v>1005</v>
          </cell>
          <cell r="D56">
            <v>285</v>
          </cell>
          <cell r="E56">
            <v>694</v>
          </cell>
        </row>
        <row r="57">
          <cell r="B57" t="str">
            <v>Khu vực bỏ phiếu số 4</v>
          </cell>
          <cell r="C57">
            <v>906</v>
          </cell>
          <cell r="D57">
            <v>224</v>
          </cell>
          <cell r="E57">
            <v>600</v>
          </cell>
        </row>
        <row r="58">
          <cell r="B58" t="str">
            <v>Khu vực bỏ phiếu số 5</v>
          </cell>
          <cell r="C58">
            <v>787</v>
          </cell>
          <cell r="D58">
            <v>224</v>
          </cell>
          <cell r="E58">
            <v>511</v>
          </cell>
        </row>
        <row r="59">
          <cell r="B59" t="str">
            <v>Khu vực bỏ phiếu số 6</v>
          </cell>
          <cell r="C59">
            <v>1374</v>
          </cell>
          <cell r="D59">
            <v>394</v>
          </cell>
          <cell r="E59">
            <v>998</v>
          </cell>
        </row>
        <row r="60">
          <cell r="B60" t="str">
            <v>Khu vực bỏ phiếu số 7</v>
          </cell>
          <cell r="C60">
            <v>532</v>
          </cell>
          <cell r="D60">
            <v>154</v>
          </cell>
          <cell r="E60">
            <v>423</v>
          </cell>
        </row>
        <row r="61">
          <cell r="B61" t="str">
            <v>Khu vực bỏ phiếu số 8</v>
          </cell>
          <cell r="C61">
            <v>1269</v>
          </cell>
          <cell r="D61">
            <v>315</v>
          </cell>
          <cell r="E61">
            <v>938</v>
          </cell>
        </row>
        <row r="62">
          <cell r="B62" t="str">
            <v>Khu vực bỏ phiếu số 9</v>
          </cell>
          <cell r="C62">
            <v>1040</v>
          </cell>
          <cell r="D62">
            <v>232</v>
          </cell>
          <cell r="E62">
            <v>590</v>
          </cell>
        </row>
        <row r="63">
          <cell r="B63" t="str">
            <v>Khu vực bỏ phiếu số 10</v>
          </cell>
          <cell r="C63">
            <v>690</v>
          </cell>
          <cell r="D63">
            <v>198</v>
          </cell>
          <cell r="E63">
            <v>599</v>
          </cell>
        </row>
        <row r="64">
          <cell r="B64" t="str">
            <v>Khu vực bỏ phiếu số 11</v>
          </cell>
          <cell r="C64">
            <v>1349</v>
          </cell>
          <cell r="D64">
            <v>375</v>
          </cell>
          <cell r="E64">
            <v>1132</v>
          </cell>
        </row>
        <row r="65">
          <cell r="B65" t="str">
            <v>Khu vực bỏ phiếu số 12</v>
          </cell>
          <cell r="C65">
            <v>1549</v>
          </cell>
          <cell r="D65">
            <v>395</v>
          </cell>
          <cell r="E65">
            <v>1056</v>
          </cell>
        </row>
        <row r="66">
          <cell r="B66" t="str">
            <v>Khu vực bỏ phiếu số 13</v>
          </cell>
          <cell r="C66">
            <v>1377</v>
          </cell>
          <cell r="D66">
            <v>359</v>
          </cell>
          <cell r="E66">
            <v>994</v>
          </cell>
        </row>
        <row r="67">
          <cell r="B67" t="str">
            <v>Khu vực bỏ phiếu số 14</v>
          </cell>
          <cell r="C67">
            <v>760</v>
          </cell>
          <cell r="D67">
            <v>208</v>
          </cell>
          <cell r="E67">
            <v>545</v>
          </cell>
        </row>
        <row r="68">
          <cell r="B68" t="str">
            <v>Khu vực bỏ phiếu số 15</v>
          </cell>
          <cell r="C68">
            <v>1062</v>
          </cell>
          <cell r="D68">
            <v>291</v>
          </cell>
          <cell r="E68">
            <v>702</v>
          </cell>
        </row>
        <row r="69">
          <cell r="B69" t="str">
            <v>Cẩm Thành</v>
          </cell>
          <cell r="C69">
            <v>10680</v>
          </cell>
          <cell r="D69">
            <v>2743</v>
          </cell>
          <cell r="E69">
            <v>7841</v>
          </cell>
        </row>
        <row r="70">
          <cell r="B70" t="str">
            <v>Khu vực bỏ phiếu số 1</v>
          </cell>
          <cell r="C70">
            <v>1281</v>
          </cell>
          <cell r="D70">
            <v>315</v>
          </cell>
          <cell r="E70">
            <v>936</v>
          </cell>
        </row>
        <row r="71">
          <cell r="B71" t="str">
            <v>Khu vực bỏ phiếu số 2</v>
          </cell>
          <cell r="C71">
            <v>1026</v>
          </cell>
          <cell r="D71">
            <v>244</v>
          </cell>
          <cell r="E71">
            <v>680</v>
          </cell>
        </row>
        <row r="72">
          <cell r="B72" t="str">
            <v>Khu vực bỏ phiếu số 3</v>
          </cell>
          <cell r="C72">
            <v>855</v>
          </cell>
          <cell r="D72">
            <v>233</v>
          </cell>
          <cell r="E72">
            <v>621</v>
          </cell>
        </row>
        <row r="73">
          <cell r="B73" t="str">
            <v>Khu vực bỏ phiếu số 4</v>
          </cell>
          <cell r="C73">
            <v>710</v>
          </cell>
          <cell r="D73">
            <v>216</v>
          </cell>
          <cell r="E73">
            <v>580</v>
          </cell>
        </row>
        <row r="74">
          <cell r="B74" t="str">
            <v>Khu vực bỏ phiếu số 5</v>
          </cell>
          <cell r="C74">
            <v>1019</v>
          </cell>
          <cell r="D74">
            <v>254</v>
          </cell>
          <cell r="E74">
            <v>823</v>
          </cell>
        </row>
        <row r="75">
          <cell r="B75" t="str">
            <v>Khu vực bỏ phiếu số 6</v>
          </cell>
          <cell r="C75">
            <v>1301</v>
          </cell>
          <cell r="D75">
            <v>322</v>
          </cell>
          <cell r="E75">
            <v>980</v>
          </cell>
        </row>
        <row r="76">
          <cell r="B76" t="str">
            <v>Khu vực bỏ phiếu số 7</v>
          </cell>
          <cell r="C76">
            <v>1300</v>
          </cell>
          <cell r="D76">
            <v>349</v>
          </cell>
          <cell r="E76">
            <v>971</v>
          </cell>
        </row>
        <row r="77">
          <cell r="B77" t="str">
            <v>Khu vực bỏ phiếu số 8</v>
          </cell>
          <cell r="C77">
            <v>1215</v>
          </cell>
          <cell r="D77">
            <v>317</v>
          </cell>
          <cell r="E77">
            <v>856</v>
          </cell>
        </row>
        <row r="78">
          <cell r="B78" t="str">
            <v>Khu vực bỏ phiếu số 9</v>
          </cell>
          <cell r="C78">
            <v>1142</v>
          </cell>
          <cell r="D78">
            <v>287</v>
          </cell>
          <cell r="E78">
            <v>873</v>
          </cell>
        </row>
        <row r="79">
          <cell r="B79" t="str">
            <v>Khu vực bỏ phiếu số 10</v>
          </cell>
          <cell r="C79">
            <v>831</v>
          </cell>
          <cell r="D79">
            <v>206</v>
          </cell>
          <cell r="E79">
            <v>521</v>
          </cell>
        </row>
        <row r="80">
          <cell r="B80" t="str">
            <v>Cẩm Bình</v>
          </cell>
          <cell r="C80">
            <v>10880</v>
          </cell>
          <cell r="D80">
            <v>2766</v>
          </cell>
          <cell r="E80">
            <v>7268</v>
          </cell>
        </row>
        <row r="81">
          <cell r="B81" t="str">
            <v>Khu vực bỏ phiếu số 1</v>
          </cell>
          <cell r="C81">
            <v>1215</v>
          </cell>
          <cell r="D81">
            <v>309</v>
          </cell>
          <cell r="E81">
            <v>962</v>
          </cell>
        </row>
        <row r="82">
          <cell r="B82" t="str">
            <v>Khu vực bỏ phiếu số 2</v>
          </cell>
          <cell r="C82">
            <v>1429</v>
          </cell>
          <cell r="D82">
            <v>336</v>
          </cell>
          <cell r="E82">
            <v>885</v>
          </cell>
        </row>
        <row r="83">
          <cell r="B83" t="str">
            <v>Khu vực bỏ phiếu số 3</v>
          </cell>
          <cell r="C83">
            <v>1064</v>
          </cell>
          <cell r="D83">
            <v>234</v>
          </cell>
          <cell r="E83">
            <v>632</v>
          </cell>
        </row>
        <row r="84">
          <cell r="B84" t="str">
            <v>Khu vực bỏ phiếu số 4</v>
          </cell>
          <cell r="C84">
            <v>1158</v>
          </cell>
          <cell r="D84">
            <v>315</v>
          </cell>
          <cell r="E84">
            <v>818</v>
          </cell>
        </row>
        <row r="85">
          <cell r="B85" t="str">
            <v>Khu vực bỏ phiếu số 5</v>
          </cell>
          <cell r="C85">
            <v>1250</v>
          </cell>
          <cell r="D85">
            <v>316</v>
          </cell>
          <cell r="E85">
            <v>763</v>
          </cell>
        </row>
        <row r="86">
          <cell r="B86" t="str">
            <v>Khu vực bỏ phiếu số 6</v>
          </cell>
          <cell r="C86">
            <v>1174</v>
          </cell>
          <cell r="D86">
            <v>265</v>
          </cell>
          <cell r="E86">
            <v>719</v>
          </cell>
        </row>
        <row r="87">
          <cell r="B87" t="str">
            <v>Khu vực bỏ phiếu số 7</v>
          </cell>
          <cell r="C87">
            <v>1441</v>
          </cell>
          <cell r="D87">
            <v>372</v>
          </cell>
          <cell r="E87">
            <v>995</v>
          </cell>
        </row>
        <row r="88">
          <cell r="B88" t="str">
            <v>Khu vực bỏ phiếu số 8</v>
          </cell>
          <cell r="C88">
            <v>2149</v>
          </cell>
          <cell r="D88">
            <v>619</v>
          </cell>
          <cell r="E88">
            <v>1494</v>
          </cell>
        </row>
        <row r="89">
          <cell r="B89" t="str">
            <v>Cẩm Tây</v>
          </cell>
          <cell r="C89">
            <v>7015</v>
          </cell>
          <cell r="D89">
            <v>2010</v>
          </cell>
          <cell r="E89">
            <v>5249</v>
          </cell>
        </row>
        <row r="90">
          <cell r="B90" t="str">
            <v>Khu vực bỏ phiếu số 1</v>
          </cell>
          <cell r="C90">
            <v>783</v>
          </cell>
          <cell r="D90">
            <v>235</v>
          </cell>
          <cell r="E90">
            <v>546</v>
          </cell>
        </row>
        <row r="91">
          <cell r="B91" t="str">
            <v>Khu vực bỏ phiếu số 2</v>
          </cell>
          <cell r="C91">
            <v>1146</v>
          </cell>
          <cell r="D91">
            <v>339</v>
          </cell>
          <cell r="E91">
            <v>853</v>
          </cell>
        </row>
        <row r="92">
          <cell r="B92" t="str">
            <v>Khu vực bỏ phiếu số 3</v>
          </cell>
          <cell r="C92">
            <v>819</v>
          </cell>
          <cell r="D92">
            <v>234</v>
          </cell>
          <cell r="E92">
            <v>646</v>
          </cell>
        </row>
        <row r="93">
          <cell r="B93" t="str">
            <v>Khu vực bỏ phiếu số 4</v>
          </cell>
          <cell r="C93">
            <v>920</v>
          </cell>
          <cell r="D93">
            <v>240</v>
          </cell>
          <cell r="E93">
            <v>634</v>
          </cell>
        </row>
        <row r="94">
          <cell r="B94" t="str">
            <v>Khu vực bỏ phiếu số 5</v>
          </cell>
          <cell r="C94">
            <v>846</v>
          </cell>
          <cell r="D94">
            <v>227</v>
          </cell>
          <cell r="E94">
            <v>620</v>
          </cell>
        </row>
        <row r="95">
          <cell r="B95" t="str">
            <v>Khu vực bỏ phiếu số 6</v>
          </cell>
          <cell r="C95">
            <v>972</v>
          </cell>
          <cell r="D95">
            <v>266</v>
          </cell>
          <cell r="E95">
            <v>737</v>
          </cell>
        </row>
        <row r="96">
          <cell r="B96" t="str">
            <v>Khu vực bỏ phiếu số 7</v>
          </cell>
          <cell r="C96">
            <v>686</v>
          </cell>
          <cell r="D96">
            <v>198</v>
          </cell>
          <cell r="E96">
            <v>497</v>
          </cell>
        </row>
        <row r="97">
          <cell r="B97" t="str">
            <v>Khu vực bỏ phiếu số 8</v>
          </cell>
          <cell r="C97">
            <v>843</v>
          </cell>
          <cell r="D97">
            <v>271</v>
          </cell>
          <cell r="E97">
            <v>716</v>
          </cell>
        </row>
        <row r="98">
          <cell r="B98" t="str">
            <v>Cẩm Đông</v>
          </cell>
          <cell r="C98">
            <v>11630</v>
          </cell>
          <cell r="D98">
            <v>3152</v>
          </cell>
          <cell r="E98">
            <v>8615</v>
          </cell>
        </row>
        <row r="99">
          <cell r="B99" t="str">
            <v>Khu vực bỏ phiếu số 1</v>
          </cell>
          <cell r="C99">
            <v>1062</v>
          </cell>
          <cell r="D99">
            <v>298</v>
          </cell>
          <cell r="E99">
            <v>658</v>
          </cell>
        </row>
        <row r="100">
          <cell r="B100" t="str">
            <v>Khu vực bỏ phiếu số 2</v>
          </cell>
          <cell r="C100">
            <v>1425</v>
          </cell>
          <cell r="D100">
            <v>364</v>
          </cell>
          <cell r="E100">
            <v>929</v>
          </cell>
        </row>
        <row r="101">
          <cell r="B101" t="str">
            <v>Khu vực bỏ phiếu số 3</v>
          </cell>
          <cell r="C101">
            <v>991</v>
          </cell>
          <cell r="D101">
            <v>253</v>
          </cell>
          <cell r="E101">
            <v>718</v>
          </cell>
        </row>
        <row r="102">
          <cell r="B102" t="str">
            <v>Khu vực bỏ phiếu số 4</v>
          </cell>
          <cell r="C102">
            <v>1013</v>
          </cell>
          <cell r="D102">
            <v>290</v>
          </cell>
          <cell r="E102">
            <v>676</v>
          </cell>
        </row>
        <row r="103">
          <cell r="B103" t="str">
            <v>Khu vực bỏ phiếu số 5</v>
          </cell>
          <cell r="C103">
            <v>1637</v>
          </cell>
          <cell r="D103">
            <v>441</v>
          </cell>
          <cell r="E103">
            <v>1164</v>
          </cell>
        </row>
        <row r="104">
          <cell r="B104" t="str">
            <v>Khu vực bỏ phiếu số 6</v>
          </cell>
          <cell r="C104">
            <v>834</v>
          </cell>
          <cell r="D104">
            <v>240</v>
          </cell>
          <cell r="E104">
            <v>586</v>
          </cell>
        </row>
        <row r="105">
          <cell r="B105" t="str">
            <v>Khu vực bỏ phiếu số 7</v>
          </cell>
          <cell r="C105">
            <v>1368</v>
          </cell>
          <cell r="D105">
            <v>350</v>
          </cell>
          <cell r="E105">
            <v>1117</v>
          </cell>
        </row>
        <row r="106">
          <cell r="B106" t="str">
            <v>Khu vực bỏ phiếu số 8</v>
          </cell>
          <cell r="C106">
            <v>584</v>
          </cell>
          <cell r="D106">
            <v>152</v>
          </cell>
          <cell r="E106">
            <v>452</v>
          </cell>
        </row>
        <row r="107">
          <cell r="B107" t="str">
            <v>Khu vực bỏ phiếu số 9</v>
          </cell>
          <cell r="C107">
            <v>2716</v>
          </cell>
          <cell r="D107">
            <v>707</v>
          </cell>
          <cell r="E107">
            <v>2258</v>
          </cell>
        </row>
        <row r="108">
          <cell r="B108" t="str">
            <v>Đồn Biên phòng Cửa khẩu Cảng Cẩm Phả</v>
          </cell>
          <cell r="C108">
            <v>0</v>
          </cell>
          <cell r="D108">
            <v>57</v>
          </cell>
          <cell r="E108">
            <v>57</v>
          </cell>
        </row>
        <row r="109">
          <cell r="B109" t="str">
            <v>Cẩm Sơn</v>
          </cell>
          <cell r="C109">
            <v>19538</v>
          </cell>
          <cell r="D109">
            <v>4881</v>
          </cell>
          <cell r="E109">
            <v>12880</v>
          </cell>
        </row>
        <row r="110">
          <cell r="B110" t="str">
            <v>Khu vực bỏ phiếu số 1 </v>
          </cell>
          <cell r="C110">
            <v>922</v>
          </cell>
          <cell r="D110">
            <v>239</v>
          </cell>
          <cell r="E110">
            <v>637</v>
          </cell>
        </row>
        <row r="111">
          <cell r="B111" t="str">
            <v>Khu vực bỏ phiếu số 2</v>
          </cell>
          <cell r="C111">
            <v>1326</v>
          </cell>
          <cell r="D111">
            <v>321</v>
          </cell>
          <cell r="E111">
            <v>867</v>
          </cell>
        </row>
        <row r="112">
          <cell r="B112" t="str">
            <v>Khu vực bỏ phiếu số 3</v>
          </cell>
          <cell r="C112">
            <v>1605</v>
          </cell>
          <cell r="D112">
            <v>433</v>
          </cell>
          <cell r="E112">
            <v>1134</v>
          </cell>
        </row>
        <row r="113">
          <cell r="B113" t="str">
            <v>Khu vực bỏ phiếu số 4</v>
          </cell>
          <cell r="C113">
            <v>1613</v>
          </cell>
          <cell r="D113">
            <v>370</v>
          </cell>
          <cell r="E113">
            <v>921</v>
          </cell>
        </row>
        <row r="114">
          <cell r="B114" t="str">
            <v>Khu vực bỏ phiếu số 5</v>
          </cell>
          <cell r="C114">
            <v>987</v>
          </cell>
          <cell r="D114">
            <v>252</v>
          </cell>
          <cell r="E114">
            <v>692</v>
          </cell>
        </row>
        <row r="115">
          <cell r="B115" t="str">
            <v>Khu vực bỏ phiếu số 6</v>
          </cell>
          <cell r="C115">
            <v>905</v>
          </cell>
          <cell r="D115">
            <v>241</v>
          </cell>
          <cell r="E115">
            <v>669</v>
          </cell>
        </row>
        <row r="116">
          <cell r="B116" t="str">
            <v>Khu vực bỏ phiếu số 7</v>
          </cell>
          <cell r="C116">
            <v>1071</v>
          </cell>
          <cell r="D116">
            <v>306</v>
          </cell>
          <cell r="E116">
            <v>748</v>
          </cell>
        </row>
        <row r="117">
          <cell r="B117" t="str">
            <v>Khu vực bỏ phiếu số 8</v>
          </cell>
          <cell r="C117">
            <v>859</v>
          </cell>
          <cell r="D117">
            <v>276</v>
          </cell>
          <cell r="E117">
            <v>592</v>
          </cell>
        </row>
        <row r="118">
          <cell r="B118" t="str">
            <v>Khu vực bỏ phiếu số 9</v>
          </cell>
          <cell r="C118">
            <v>1256</v>
          </cell>
          <cell r="D118">
            <v>425</v>
          </cell>
          <cell r="E118">
            <v>1160</v>
          </cell>
        </row>
        <row r="119">
          <cell r="B119" t="str">
            <v>Khu vực bỏ phiếu số 10</v>
          </cell>
          <cell r="C119">
            <v>1286</v>
          </cell>
          <cell r="D119">
            <v>448</v>
          </cell>
          <cell r="E119">
            <v>1101</v>
          </cell>
        </row>
        <row r="120">
          <cell r="B120" t="str">
            <v>Khu vực bỏ phiếu số 11</v>
          </cell>
          <cell r="C120">
            <v>1628</v>
          </cell>
          <cell r="D120">
            <v>310</v>
          </cell>
          <cell r="E120">
            <v>875</v>
          </cell>
        </row>
        <row r="121">
          <cell r="B121" t="str">
            <v>Khu vực bỏ phiếu số 12</v>
          </cell>
          <cell r="C121">
            <v>1544</v>
          </cell>
          <cell r="D121">
            <v>282</v>
          </cell>
          <cell r="E121">
            <v>741</v>
          </cell>
        </row>
        <row r="122">
          <cell r="B122" t="str">
            <v>Khu vực bỏ phiếu số 13</v>
          </cell>
          <cell r="C122">
            <v>1707</v>
          </cell>
          <cell r="D122">
            <v>374</v>
          </cell>
          <cell r="E122">
            <v>1105</v>
          </cell>
        </row>
        <row r="123">
          <cell r="B123" t="str">
            <v>Khu vực bỏ phiếu số 14</v>
          </cell>
          <cell r="C123">
            <v>1763</v>
          </cell>
          <cell r="D123">
            <v>357</v>
          </cell>
          <cell r="E123">
            <v>948</v>
          </cell>
        </row>
        <row r="124">
          <cell r="B124" t="str">
            <v>Khu vực bỏ phiếu số 15</v>
          </cell>
          <cell r="C124">
            <v>1066</v>
          </cell>
          <cell r="D124">
            <v>247</v>
          </cell>
          <cell r="E124">
            <v>690</v>
          </cell>
        </row>
        <row r="125">
          <cell r="B125" t="str">
            <v>Cẩm Phú</v>
          </cell>
          <cell r="C125">
            <v>17125</v>
          </cell>
          <cell r="D125">
            <v>4502</v>
          </cell>
          <cell r="E125">
            <v>12156</v>
          </cell>
        </row>
        <row r="126">
          <cell r="B126" t="str">
            <v>Khu vực bỏ phiếu số 1</v>
          </cell>
          <cell r="C126">
            <v>937</v>
          </cell>
          <cell r="D126">
            <v>268</v>
          </cell>
          <cell r="E126">
            <v>603</v>
          </cell>
        </row>
        <row r="127">
          <cell r="B127" t="str">
            <v>Khu vực bỏ phiếu số 2</v>
          </cell>
          <cell r="C127">
            <v>882</v>
          </cell>
          <cell r="D127">
            <v>224</v>
          </cell>
          <cell r="E127">
            <v>621</v>
          </cell>
        </row>
        <row r="128">
          <cell r="B128" t="str">
            <v>Khu vực bỏ phiếu số 3</v>
          </cell>
          <cell r="C128">
            <v>1388</v>
          </cell>
          <cell r="D128">
            <v>356</v>
          </cell>
          <cell r="E128">
            <v>937</v>
          </cell>
        </row>
        <row r="129">
          <cell r="B129" t="str">
            <v>Khu vực bỏ phiếu số 4</v>
          </cell>
          <cell r="C129">
            <v>1476</v>
          </cell>
          <cell r="D129">
            <v>373</v>
          </cell>
          <cell r="E129">
            <v>944</v>
          </cell>
        </row>
        <row r="130">
          <cell r="B130" t="str">
            <v>Khu vực bỏ phiếu số 5</v>
          </cell>
          <cell r="C130">
            <v>1470</v>
          </cell>
          <cell r="D130">
            <v>362</v>
          </cell>
          <cell r="E130">
            <v>1075</v>
          </cell>
        </row>
        <row r="131">
          <cell r="B131" t="str">
            <v>Khu vực bỏ phiếu số 6</v>
          </cell>
          <cell r="C131">
            <v>1347</v>
          </cell>
          <cell r="D131">
            <v>328</v>
          </cell>
          <cell r="E131">
            <v>883</v>
          </cell>
        </row>
        <row r="132">
          <cell r="B132" t="str">
            <v>Khu vực bỏ phiếu số 7</v>
          </cell>
          <cell r="C132">
            <v>1266</v>
          </cell>
          <cell r="D132">
            <v>363</v>
          </cell>
          <cell r="E132">
            <v>801</v>
          </cell>
        </row>
        <row r="133">
          <cell r="B133" t="str">
            <v>Khu vực bỏ phiếu số 8</v>
          </cell>
          <cell r="C133">
            <v>1041</v>
          </cell>
          <cell r="D133">
            <v>309</v>
          </cell>
          <cell r="E133">
            <v>650</v>
          </cell>
        </row>
        <row r="134">
          <cell r="B134" t="str">
            <v>Khu vực bỏ phiếu số 9</v>
          </cell>
          <cell r="C134">
            <v>703</v>
          </cell>
          <cell r="D134">
            <v>185</v>
          </cell>
          <cell r="E134">
            <v>494</v>
          </cell>
        </row>
        <row r="135">
          <cell r="B135" t="str">
            <v>Khu vực bỏ phiếu số 10</v>
          </cell>
          <cell r="C135">
            <v>2142</v>
          </cell>
          <cell r="D135">
            <v>560</v>
          </cell>
          <cell r="E135">
            <v>1306</v>
          </cell>
        </row>
        <row r="136">
          <cell r="B136" t="str">
            <v>Khu vực bỏ phiếu số 11</v>
          </cell>
          <cell r="C136">
            <v>1504</v>
          </cell>
          <cell r="D136">
            <v>425</v>
          </cell>
          <cell r="E136">
            <v>1801</v>
          </cell>
        </row>
        <row r="137">
          <cell r="B137" t="str">
            <v>Khu vực bỏ phiếu số 12</v>
          </cell>
          <cell r="C137">
            <v>1603</v>
          </cell>
          <cell r="D137">
            <v>397</v>
          </cell>
          <cell r="E137">
            <v>1137</v>
          </cell>
        </row>
        <row r="138">
          <cell r="B138" t="str">
            <v>Khu vực bỏ phiếu số 13</v>
          </cell>
          <cell r="C138">
            <v>1366</v>
          </cell>
          <cell r="D138">
            <v>352</v>
          </cell>
          <cell r="E138">
            <v>904</v>
          </cell>
        </row>
        <row r="139">
          <cell r="B139" t="str">
            <v>Cẩm Thịnh</v>
          </cell>
          <cell r="C139">
            <v>11493</v>
          </cell>
          <cell r="D139">
            <v>2784</v>
          </cell>
          <cell r="E139">
            <v>8850</v>
          </cell>
        </row>
        <row r="140">
          <cell r="B140" t="str">
            <v>Khu vực bỏ phiếu số 1</v>
          </cell>
          <cell r="C140">
            <v>1234</v>
          </cell>
          <cell r="D140">
            <v>326</v>
          </cell>
          <cell r="E140">
            <v>898</v>
          </cell>
        </row>
        <row r="141">
          <cell r="B141" t="str">
            <v>Khu vực bỏ phiếu số 2</v>
          </cell>
          <cell r="C141">
            <v>1292</v>
          </cell>
          <cell r="D141">
            <v>335</v>
          </cell>
          <cell r="E141">
            <v>891</v>
          </cell>
        </row>
        <row r="142">
          <cell r="B142" t="str">
            <v>Khu vực bỏ phiếu số 3</v>
          </cell>
          <cell r="C142">
            <v>1043</v>
          </cell>
          <cell r="D142">
            <v>290</v>
          </cell>
          <cell r="E142">
            <v>1065</v>
          </cell>
        </row>
        <row r="143">
          <cell r="B143" t="str">
            <v>Khu vực bỏ phiếu số 4</v>
          </cell>
          <cell r="C143">
            <v>698</v>
          </cell>
          <cell r="D143">
            <v>196</v>
          </cell>
          <cell r="E143">
            <v>577</v>
          </cell>
        </row>
        <row r="144">
          <cell r="B144" t="str">
            <v>Khu vực bỏ phiếu số 5</v>
          </cell>
          <cell r="C144">
            <v>811</v>
          </cell>
          <cell r="D144">
            <v>222</v>
          </cell>
          <cell r="E144">
            <v>564</v>
          </cell>
        </row>
        <row r="145">
          <cell r="B145" t="str">
            <v>Khu vực bỏ phiếu số 6</v>
          </cell>
          <cell r="C145">
            <v>938</v>
          </cell>
          <cell r="D145">
            <v>244</v>
          </cell>
          <cell r="E145">
            <v>667</v>
          </cell>
        </row>
        <row r="146">
          <cell r="B146" t="str">
            <v>Khu vực bỏ phiếu số 7</v>
          </cell>
          <cell r="C146">
            <v>1128</v>
          </cell>
          <cell r="D146">
            <v>274</v>
          </cell>
          <cell r="E146">
            <v>859</v>
          </cell>
        </row>
        <row r="147">
          <cell r="B147" t="str">
            <v>Khu vực bỏ phiếu số 8</v>
          </cell>
          <cell r="C147">
            <v>999</v>
          </cell>
          <cell r="D147">
            <v>232</v>
          </cell>
          <cell r="E147">
            <v>722</v>
          </cell>
        </row>
        <row r="148">
          <cell r="B148" t="str">
            <v>Khu vực bỏ phiếu số 9</v>
          </cell>
          <cell r="C148">
            <v>806</v>
          </cell>
          <cell r="D148">
            <v>195</v>
          </cell>
          <cell r="E148">
            <v>485</v>
          </cell>
        </row>
        <row r="149">
          <cell r="B149" t="str">
            <v>Khu vực bỏ phiếu số 10</v>
          </cell>
          <cell r="C149">
            <v>969</v>
          </cell>
          <cell r="D149">
            <v>242</v>
          </cell>
          <cell r="E149">
            <v>706</v>
          </cell>
        </row>
        <row r="150">
          <cell r="B150" t="str">
            <v>Khu vực bỏ phiếu số 11</v>
          </cell>
          <cell r="C150">
            <v>838</v>
          </cell>
          <cell r="D150">
            <v>225</v>
          </cell>
          <cell r="E150">
            <v>673</v>
          </cell>
        </row>
        <row r="151">
          <cell r="B151" t="str">
            <v>Tiểu đoàn 105</v>
          </cell>
          <cell r="C151">
            <v>737</v>
          </cell>
          <cell r="D151">
            <v>3</v>
          </cell>
          <cell r="E151">
            <v>743</v>
          </cell>
        </row>
        <row r="152">
          <cell r="B152" t="str">
            <v>Cửa Ông</v>
          </cell>
          <cell r="C152">
            <v>16770</v>
          </cell>
          <cell r="D152">
            <v>4979</v>
          </cell>
          <cell r="E152">
            <v>13505</v>
          </cell>
        </row>
        <row r="153">
          <cell r="B153" t="str">
            <v>Khu vực bỏ phiếu số 1</v>
          </cell>
          <cell r="C153">
            <v>811</v>
          </cell>
          <cell r="D153">
            <v>264</v>
          </cell>
          <cell r="E153">
            <v>1434</v>
          </cell>
        </row>
        <row r="154">
          <cell r="B154" t="str">
            <v>Khu vực bỏ phiếu số 2</v>
          </cell>
          <cell r="C154">
            <v>1580</v>
          </cell>
          <cell r="D154">
            <v>488</v>
          </cell>
          <cell r="E154">
            <v>1219</v>
          </cell>
        </row>
        <row r="155">
          <cell r="B155" t="str">
            <v>Khu vực bỏ phiếu số 3</v>
          </cell>
          <cell r="C155">
            <v>1343</v>
          </cell>
          <cell r="D155">
            <v>415</v>
          </cell>
          <cell r="E155">
            <v>1070</v>
          </cell>
        </row>
        <row r="156">
          <cell r="B156" t="str">
            <v>Khu vực bỏ phiếu số 4</v>
          </cell>
          <cell r="C156">
            <v>1118</v>
          </cell>
          <cell r="D156">
            <v>301</v>
          </cell>
          <cell r="E156">
            <v>864</v>
          </cell>
        </row>
        <row r="157">
          <cell r="B157" t="str">
            <v>Khu vực bỏ phiếu số 5</v>
          </cell>
          <cell r="C157">
            <v>1186</v>
          </cell>
          <cell r="D157">
            <v>328</v>
          </cell>
          <cell r="E157">
            <v>787</v>
          </cell>
        </row>
        <row r="158">
          <cell r="B158" t="str">
            <v>Khu vực bỏ phiếu số 6</v>
          </cell>
          <cell r="C158">
            <v>1201</v>
          </cell>
          <cell r="D158">
            <v>319</v>
          </cell>
          <cell r="E158">
            <v>826</v>
          </cell>
        </row>
        <row r="159">
          <cell r="B159" t="str">
            <v>Khu vực bỏ phiếu số 7</v>
          </cell>
          <cell r="C159">
            <v>1165</v>
          </cell>
          <cell r="D159">
            <v>334</v>
          </cell>
          <cell r="E159">
            <v>982</v>
          </cell>
        </row>
        <row r="160">
          <cell r="B160" t="str">
            <v>Khu vực bỏ phiếu số 8</v>
          </cell>
          <cell r="C160">
            <v>956</v>
          </cell>
          <cell r="D160">
            <v>263</v>
          </cell>
          <cell r="E160">
            <v>675</v>
          </cell>
        </row>
        <row r="161">
          <cell r="B161" t="str">
            <v>Khu vực bỏ phiếu số 9</v>
          </cell>
          <cell r="C161">
            <v>650</v>
          </cell>
          <cell r="D161">
            <v>215</v>
          </cell>
          <cell r="E161">
            <v>558</v>
          </cell>
        </row>
        <row r="162">
          <cell r="B162" t="str">
            <v>Khu vực bỏ phiếu số 10</v>
          </cell>
          <cell r="C162">
            <v>969</v>
          </cell>
          <cell r="D162">
            <v>295</v>
          </cell>
          <cell r="E162">
            <v>687</v>
          </cell>
        </row>
        <row r="163">
          <cell r="B163" t="str">
            <v>Khu vực bỏ phiếu số 11</v>
          </cell>
          <cell r="C163">
            <v>1110</v>
          </cell>
          <cell r="D163">
            <v>321</v>
          </cell>
          <cell r="E163">
            <v>781</v>
          </cell>
        </row>
        <row r="164">
          <cell r="B164" t="str">
            <v>Khu vực bỏ phiếu số 12</v>
          </cell>
          <cell r="C164">
            <v>1148</v>
          </cell>
          <cell r="D164">
            <v>369</v>
          </cell>
          <cell r="E164">
            <v>876</v>
          </cell>
        </row>
        <row r="165">
          <cell r="B165" t="str">
            <v>Khu vực bỏ phiếu số 13</v>
          </cell>
          <cell r="C165">
            <v>499</v>
          </cell>
          <cell r="D165">
            <v>172</v>
          </cell>
          <cell r="E165">
            <v>363</v>
          </cell>
        </row>
        <row r="166">
          <cell r="B166" t="str">
            <v>Khu vực bỏ phiếu số 14</v>
          </cell>
          <cell r="C166">
            <v>718</v>
          </cell>
          <cell r="D166">
            <v>229</v>
          </cell>
          <cell r="E166">
            <v>550</v>
          </cell>
        </row>
        <row r="167">
          <cell r="B167" t="str">
            <v>Khu vực bỏ phiếu số 15</v>
          </cell>
          <cell r="C167">
            <v>1231</v>
          </cell>
          <cell r="D167">
            <v>339</v>
          </cell>
          <cell r="E167">
            <v>957</v>
          </cell>
        </row>
        <row r="168">
          <cell r="B168" t="str">
            <v>Khu vực bỏ phiếu số 16</v>
          </cell>
          <cell r="C168">
            <v>1085</v>
          </cell>
          <cell r="D168">
            <v>327</v>
          </cell>
          <cell r="E168">
            <v>876</v>
          </cell>
        </row>
        <row r="169">
          <cell r="B169" t="str">
            <v>Mông Dương</v>
          </cell>
          <cell r="C169">
            <v>16672</v>
          </cell>
          <cell r="D169">
            <v>4336</v>
          </cell>
          <cell r="E169">
            <v>11125</v>
          </cell>
        </row>
        <row r="170">
          <cell r="B170" t="str">
            <v>Khu vực bỏ phiếu số 1</v>
          </cell>
          <cell r="C170">
            <v>1156</v>
          </cell>
          <cell r="D170">
            <v>293</v>
          </cell>
          <cell r="E170">
            <v>754</v>
          </cell>
        </row>
        <row r="171">
          <cell r="B171" t="str">
            <v>Khu vực bỏ phiếu số 2</v>
          </cell>
          <cell r="C171">
            <v>1363</v>
          </cell>
          <cell r="D171">
            <v>346</v>
          </cell>
          <cell r="E171">
            <v>755</v>
          </cell>
        </row>
        <row r="172">
          <cell r="B172" t="str">
            <v>Khu vực bỏ phiếu số 3</v>
          </cell>
          <cell r="C172">
            <v>1191</v>
          </cell>
          <cell r="D172">
            <v>320</v>
          </cell>
          <cell r="E172">
            <v>991</v>
          </cell>
        </row>
        <row r="173">
          <cell r="B173" t="str">
            <v>Khu vực bỏ phiếu số 4</v>
          </cell>
          <cell r="C173">
            <v>742</v>
          </cell>
          <cell r="D173">
            <v>204</v>
          </cell>
          <cell r="E173">
            <v>511</v>
          </cell>
        </row>
        <row r="174">
          <cell r="B174" t="str">
            <v>Khu vực bỏ phiếu số 5</v>
          </cell>
          <cell r="C174">
            <v>1450</v>
          </cell>
          <cell r="D174">
            <v>391</v>
          </cell>
          <cell r="E174">
            <v>944</v>
          </cell>
        </row>
        <row r="175">
          <cell r="B175" t="str">
            <v>Khu vực bỏ phiếu số 6</v>
          </cell>
          <cell r="C175">
            <v>1725</v>
          </cell>
          <cell r="D175">
            <v>414</v>
          </cell>
          <cell r="E175">
            <v>1378</v>
          </cell>
        </row>
        <row r="176">
          <cell r="B176" t="str">
            <v>Khu vực bỏ phiếu số 7</v>
          </cell>
          <cell r="C176">
            <v>1600</v>
          </cell>
          <cell r="D176">
            <v>447</v>
          </cell>
          <cell r="E176">
            <v>1058</v>
          </cell>
        </row>
        <row r="177">
          <cell r="B177" t="str">
            <v>Khu vực bỏ phiếu số 8</v>
          </cell>
          <cell r="C177">
            <v>1967</v>
          </cell>
          <cell r="D177">
            <v>482</v>
          </cell>
          <cell r="E177">
            <v>1334</v>
          </cell>
        </row>
        <row r="178">
          <cell r="B178" t="str">
            <v>Khu vực bỏ phiếu số 9</v>
          </cell>
          <cell r="C178">
            <v>1733</v>
          </cell>
          <cell r="D178">
            <v>449</v>
          </cell>
          <cell r="E178">
            <v>1045</v>
          </cell>
        </row>
        <row r="179">
          <cell r="B179" t="str">
            <v>Khu vực bỏ phiếu số 10</v>
          </cell>
          <cell r="C179">
            <v>745</v>
          </cell>
          <cell r="D179">
            <v>179</v>
          </cell>
          <cell r="E179">
            <v>468</v>
          </cell>
        </row>
        <row r="180">
          <cell r="B180" t="str">
            <v>Khu vực bỏ phiếu số 11</v>
          </cell>
          <cell r="C180">
            <v>937</v>
          </cell>
          <cell r="D180">
            <v>274</v>
          </cell>
          <cell r="E180">
            <v>544</v>
          </cell>
        </row>
        <row r="181">
          <cell r="B181" t="str">
            <v>Khu vực bỏ phiếu số 12</v>
          </cell>
          <cell r="C181">
            <v>1226</v>
          </cell>
          <cell r="D181">
            <v>322</v>
          </cell>
          <cell r="E181">
            <v>753</v>
          </cell>
        </row>
        <row r="182">
          <cell r="B182" t="str">
            <v>Khu vực bỏ phiếu số 13</v>
          </cell>
          <cell r="C182">
            <v>837</v>
          </cell>
          <cell r="D182">
            <v>215</v>
          </cell>
          <cell r="E182">
            <v>590</v>
          </cell>
        </row>
        <row r="183">
          <cell r="B183" t="str">
            <v>Cộng Hoà</v>
          </cell>
          <cell r="C183">
            <v>3480</v>
          </cell>
          <cell r="D183">
            <v>895</v>
          </cell>
          <cell r="E183">
            <v>2597</v>
          </cell>
        </row>
        <row r="184">
          <cell r="B184" t="str">
            <v>Khu vực bỏ phiếu số 1</v>
          </cell>
          <cell r="C184">
            <v>950</v>
          </cell>
          <cell r="D184">
            <v>272</v>
          </cell>
          <cell r="E184">
            <v>711</v>
          </cell>
        </row>
        <row r="185">
          <cell r="B185" t="str">
            <v>Khu vực bỏ phiếu số 2</v>
          </cell>
          <cell r="C185">
            <v>623</v>
          </cell>
          <cell r="D185">
            <v>167</v>
          </cell>
          <cell r="E185">
            <v>490</v>
          </cell>
        </row>
        <row r="186">
          <cell r="B186" t="str">
            <v>Khu vực bỏ phiếu số 3</v>
          </cell>
          <cell r="C186">
            <v>830</v>
          </cell>
          <cell r="D186">
            <v>185</v>
          </cell>
          <cell r="E186">
            <v>558</v>
          </cell>
        </row>
        <row r="187">
          <cell r="B187" t="str">
            <v>Khu vực bỏ phiếu số 4</v>
          </cell>
          <cell r="C187">
            <v>727</v>
          </cell>
          <cell r="D187">
            <v>171</v>
          </cell>
          <cell r="E187">
            <v>479</v>
          </cell>
        </row>
        <row r="188">
          <cell r="B188" t="str">
            <v>Khu vực bỏ phiếu số 5</v>
          </cell>
          <cell r="C188">
            <v>350</v>
          </cell>
          <cell r="D188">
            <v>100</v>
          </cell>
          <cell r="E188">
            <v>359</v>
          </cell>
        </row>
        <row r="189">
          <cell r="B189" t="str">
            <v>Cẩm Hải</v>
          </cell>
          <cell r="C189">
            <v>1877</v>
          </cell>
          <cell r="D189">
            <v>487</v>
          </cell>
          <cell r="E189">
            <v>1206</v>
          </cell>
        </row>
        <row r="190">
          <cell r="B190" t="str">
            <v>Khu vực bỏ phiếu số 1</v>
          </cell>
          <cell r="C190">
            <v>390</v>
          </cell>
          <cell r="D190">
            <v>115</v>
          </cell>
          <cell r="E190">
            <v>256</v>
          </cell>
        </row>
        <row r="191">
          <cell r="B191" t="str">
            <v>Khu vực bỏ phiếu số 2</v>
          </cell>
          <cell r="C191">
            <v>558</v>
          </cell>
          <cell r="D191">
            <v>147</v>
          </cell>
          <cell r="E191">
            <v>358</v>
          </cell>
        </row>
        <row r="192">
          <cell r="B192" t="str">
            <v>Khu vực bỏ phiếu số 3</v>
          </cell>
          <cell r="C192">
            <v>354</v>
          </cell>
          <cell r="D192">
            <v>87</v>
          </cell>
          <cell r="E192">
            <v>236</v>
          </cell>
        </row>
        <row r="193">
          <cell r="B193" t="str">
            <v>Khu vực bỏ phiếu số 4</v>
          </cell>
          <cell r="C193">
            <v>214</v>
          </cell>
          <cell r="D193">
            <v>48</v>
          </cell>
          <cell r="E193">
            <v>134</v>
          </cell>
        </row>
        <row r="194">
          <cell r="B194" t="str">
            <v>Khu vực bỏ phiếu số 5</v>
          </cell>
          <cell r="C194">
            <v>361</v>
          </cell>
          <cell r="D194">
            <v>90</v>
          </cell>
          <cell r="E194">
            <v>222</v>
          </cell>
        </row>
        <row r="195">
          <cell r="B195" t="str">
            <v>Dương Huy</v>
          </cell>
          <cell r="C195">
            <v>3137</v>
          </cell>
          <cell r="D195">
            <v>809</v>
          </cell>
          <cell r="E195">
            <v>2294</v>
          </cell>
        </row>
        <row r="196">
          <cell r="B196" t="str">
            <v>Khu vực bỏ phiếu số 1</v>
          </cell>
          <cell r="C196">
            <v>1166</v>
          </cell>
          <cell r="D196">
            <v>268</v>
          </cell>
          <cell r="E196">
            <v>834</v>
          </cell>
        </row>
        <row r="197">
          <cell r="B197" t="str">
            <v>Khu vực bỏ phiếu số 2</v>
          </cell>
          <cell r="C197">
            <v>815</v>
          </cell>
          <cell r="D197">
            <v>205</v>
          </cell>
          <cell r="E197">
            <v>556</v>
          </cell>
        </row>
        <row r="198">
          <cell r="B198" t="str">
            <v>Khu vực bỏ phiếu số 3</v>
          </cell>
          <cell r="C198">
            <v>510</v>
          </cell>
          <cell r="D198">
            <v>142</v>
          </cell>
          <cell r="E198">
            <v>391</v>
          </cell>
        </row>
        <row r="199">
          <cell r="B199" t="str">
            <v>Khu vực bỏ phiếu số 4</v>
          </cell>
          <cell r="C199">
            <v>390</v>
          </cell>
          <cell r="D199">
            <v>112</v>
          </cell>
          <cell r="E199">
            <v>268</v>
          </cell>
        </row>
        <row r="200">
          <cell r="B200" t="str">
            <v>Khu vực bỏ phiếu số 5</v>
          </cell>
          <cell r="C200">
            <v>256</v>
          </cell>
          <cell r="D200">
            <v>82</v>
          </cell>
          <cell r="E200">
            <v>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97" zoomScaleNormal="97" zoomScalePageLayoutView="0" workbookViewId="0" topLeftCell="K5">
      <selection activeCell="Z21" sqref="Z21"/>
    </sheetView>
  </sheetViews>
  <sheetFormatPr defaultColWidth="9.140625" defaultRowHeight="12.75"/>
  <cols>
    <col min="1" max="1" width="5.28125" style="4" customWidth="1"/>
    <col min="2" max="2" width="13.421875" style="4" customWidth="1"/>
    <col min="3" max="3" width="7.00390625" style="4" customWidth="1"/>
    <col min="4" max="4" width="6.140625" style="4" customWidth="1"/>
    <col min="5" max="5" width="6.8515625" style="4" customWidth="1"/>
    <col min="6" max="6" width="9.421875" style="4" customWidth="1"/>
    <col min="7" max="7" width="10.28125" style="4" bestFit="1" customWidth="1"/>
    <col min="8" max="8" width="7.421875" style="4" customWidth="1"/>
    <col min="9" max="9" width="10.00390625" style="4" customWidth="1"/>
    <col min="10" max="12" width="8.7109375" style="4" customWidth="1"/>
    <col min="13" max="13" width="9.57421875" style="4" customWidth="1"/>
    <col min="14" max="17" width="8.7109375" style="4" customWidth="1"/>
    <col min="18" max="18" width="8.28125" style="4" customWidth="1"/>
    <col min="19" max="19" width="8.57421875" style="4" customWidth="1"/>
    <col min="20" max="20" width="7.00390625" style="4" customWidth="1"/>
    <col min="21" max="21" width="10.28125" style="4" customWidth="1"/>
    <col min="22" max="22" width="8.00390625" style="4" bestFit="1" customWidth="1"/>
    <col min="23" max="23" width="9.28125" style="4" customWidth="1"/>
    <col min="24" max="24" width="8.00390625" style="4" bestFit="1" customWidth="1"/>
    <col min="25" max="25" width="9.421875" style="4" customWidth="1"/>
    <col min="26" max="26" width="6.8515625" style="4" bestFit="1" customWidth="1"/>
    <col min="27" max="27" width="9.57421875" style="4" customWidth="1"/>
    <col min="28" max="16384" width="9.140625" style="4" customWidth="1"/>
  </cols>
  <sheetData>
    <row r="1" spans="1:36" ht="76.5" customHeight="1">
      <c r="A1" s="48" t="s">
        <v>26</v>
      </c>
      <c r="B1" s="48"/>
      <c r="C1" s="48"/>
      <c r="D1" s="48"/>
      <c r="E1" s="48"/>
      <c r="F1" s="48"/>
      <c r="G1" s="48"/>
      <c r="H1" s="48" t="s">
        <v>22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3"/>
      <c r="AC1" s="3"/>
      <c r="AD1" s="3"/>
      <c r="AE1" s="3"/>
      <c r="AF1" s="3"/>
      <c r="AG1" s="3"/>
      <c r="AH1" s="3"/>
      <c r="AI1" s="3"/>
      <c r="AJ1" s="3"/>
    </row>
    <row r="2" spans="1:17" ht="11.25" customHeight="1">
      <c r="A2" s="2"/>
      <c r="B2" s="2"/>
      <c r="C2" s="2"/>
      <c r="D2" s="2"/>
      <c r="E2" s="2"/>
      <c r="F2" s="2"/>
      <c r="G2" s="2"/>
      <c r="H2" s="2" t="s">
        <v>21</v>
      </c>
      <c r="I2" s="2"/>
      <c r="J2" s="2"/>
      <c r="K2" s="2"/>
      <c r="L2" s="2"/>
      <c r="M2" s="2"/>
      <c r="N2" s="2"/>
      <c r="O2" s="2"/>
      <c r="P2" s="2"/>
      <c r="Q2" s="2"/>
    </row>
    <row r="3" spans="1:27" ht="50.25" customHeight="1">
      <c r="A3" s="32" t="s">
        <v>16</v>
      </c>
      <c r="B3" s="34" t="s">
        <v>15</v>
      </c>
      <c r="C3" s="36" t="s">
        <v>13</v>
      </c>
      <c r="D3" s="36" t="s">
        <v>17</v>
      </c>
      <c r="E3" s="36" t="s">
        <v>18</v>
      </c>
      <c r="F3" s="36" t="s">
        <v>14</v>
      </c>
      <c r="G3" s="36" t="s">
        <v>12</v>
      </c>
      <c r="H3" s="36" t="s">
        <v>3</v>
      </c>
      <c r="I3" s="36" t="s">
        <v>4</v>
      </c>
      <c r="J3" s="36" t="s">
        <v>5</v>
      </c>
      <c r="K3" s="34" t="s">
        <v>6</v>
      </c>
      <c r="L3" s="49" t="s">
        <v>7</v>
      </c>
      <c r="M3" s="50"/>
      <c r="N3" s="40" t="s">
        <v>8</v>
      </c>
      <c r="O3" s="41"/>
      <c r="P3" s="34" t="s">
        <v>9</v>
      </c>
      <c r="Q3" s="42"/>
      <c r="R3" s="43" t="s">
        <v>44</v>
      </c>
      <c r="S3" s="44"/>
      <c r="T3" s="45" t="s">
        <v>48</v>
      </c>
      <c r="U3" s="46"/>
      <c r="V3" s="45" t="s">
        <v>23</v>
      </c>
      <c r="W3" s="46"/>
      <c r="X3" s="45" t="s">
        <v>24</v>
      </c>
      <c r="Y3" s="46"/>
      <c r="Z3" s="45" t="s">
        <v>25</v>
      </c>
      <c r="AA3" s="46"/>
    </row>
    <row r="4" spans="1:27" ht="79.5" customHeight="1">
      <c r="A4" s="33"/>
      <c r="B4" s="35"/>
      <c r="C4" s="37"/>
      <c r="D4" s="37"/>
      <c r="E4" s="37"/>
      <c r="F4" s="37"/>
      <c r="G4" s="37"/>
      <c r="H4" s="37"/>
      <c r="I4" s="37"/>
      <c r="J4" s="47"/>
      <c r="K4" s="35"/>
      <c r="L4" s="5" t="s">
        <v>19</v>
      </c>
      <c r="M4" s="1" t="s">
        <v>20</v>
      </c>
      <c r="N4" s="6" t="s">
        <v>10</v>
      </c>
      <c r="O4" s="1" t="s">
        <v>42</v>
      </c>
      <c r="P4" s="6" t="s">
        <v>10</v>
      </c>
      <c r="Q4" s="1" t="s">
        <v>42</v>
      </c>
      <c r="R4" s="7" t="s">
        <v>11</v>
      </c>
      <c r="S4" s="8" t="s">
        <v>43</v>
      </c>
      <c r="T4" s="7" t="s">
        <v>11</v>
      </c>
      <c r="U4" s="8" t="s">
        <v>43</v>
      </c>
      <c r="V4" s="7" t="s">
        <v>11</v>
      </c>
      <c r="W4" s="8" t="s">
        <v>43</v>
      </c>
      <c r="X4" s="7" t="s">
        <v>11</v>
      </c>
      <c r="Y4" s="8" t="s">
        <v>43</v>
      </c>
      <c r="Z4" s="7" t="s">
        <v>11</v>
      </c>
      <c r="AA4" s="8" t="s">
        <v>43</v>
      </c>
    </row>
    <row r="5" spans="1:27" ht="22.5" customHeight="1">
      <c r="A5" s="9" t="s">
        <v>1</v>
      </c>
      <c r="B5" s="9" t="s">
        <v>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</row>
    <row r="6" spans="1:27" ht="26.25" customHeight="1">
      <c r="A6" s="10">
        <v>1</v>
      </c>
      <c r="B6" s="15" t="s">
        <v>45</v>
      </c>
      <c r="C6" s="10">
        <v>5</v>
      </c>
      <c r="D6" s="10">
        <v>5</v>
      </c>
      <c r="E6" s="10">
        <v>3</v>
      </c>
      <c r="F6" s="10">
        <f>_xlfn.IFERROR(VLOOKUP(B6,'[1]22h ngày 23.5'!B$11:E$200,4,0),"")</f>
        <v>2294</v>
      </c>
      <c r="G6" s="10">
        <f>F6</f>
        <v>2294</v>
      </c>
      <c r="H6" s="10">
        <f>F6-G6</f>
        <v>0</v>
      </c>
      <c r="I6" s="12" t="str">
        <f aca="true" t="shared" si="0" ref="I6:I21">IF(G6=F6,"100%",G6/F6)</f>
        <v>100%</v>
      </c>
      <c r="J6" s="13">
        <v>0</v>
      </c>
      <c r="K6" s="14">
        <f>G6</f>
        <v>2294</v>
      </c>
      <c r="L6" s="14">
        <v>2294</v>
      </c>
      <c r="M6" s="17">
        <f>L6/K6</f>
        <v>1</v>
      </c>
      <c r="N6" s="10">
        <v>2294</v>
      </c>
      <c r="O6" s="18">
        <f>_xlfn.IFERROR(N6/L6,"")</f>
        <v>1</v>
      </c>
      <c r="P6" s="14">
        <f>L6-N6</f>
        <v>0</v>
      </c>
      <c r="Q6" s="18">
        <f>_xlfn.IFERROR(P6/L6,"")</f>
        <v>0</v>
      </c>
      <c r="R6" s="10">
        <v>2132</v>
      </c>
      <c r="S6" s="18">
        <f>_xlfn.IFERROR(R6/$N6,"")</f>
        <v>0.9293809938971229</v>
      </c>
      <c r="T6" s="10">
        <v>247</v>
      </c>
      <c r="U6" s="18">
        <f>_xlfn.IFERROR(T6/$N6,"")</f>
        <v>0.1076721883173496</v>
      </c>
      <c r="V6" s="10">
        <v>2137</v>
      </c>
      <c r="W6" s="18">
        <f>_xlfn.IFERROR(V6/$N6,"")</f>
        <v>0.9315605928509154</v>
      </c>
      <c r="X6" s="10">
        <v>2115</v>
      </c>
      <c r="Y6" s="18">
        <f>_xlfn.IFERROR(X6/$N6,"")</f>
        <v>0.9219703574542284</v>
      </c>
      <c r="Z6" s="10">
        <v>230</v>
      </c>
      <c r="AA6" s="18">
        <f>_xlfn.IFERROR(Z6/$N6,"")</f>
        <v>0.1002615518744551</v>
      </c>
    </row>
    <row r="7" spans="1:27" ht="26.25" customHeight="1">
      <c r="A7" s="10">
        <v>2</v>
      </c>
      <c r="B7" s="15" t="s">
        <v>27</v>
      </c>
      <c r="C7" s="10">
        <v>17</v>
      </c>
      <c r="D7" s="10">
        <v>5</v>
      </c>
      <c r="E7" s="10">
        <v>3</v>
      </c>
      <c r="F7" s="10">
        <f>_xlfn.IFERROR(VLOOKUP(B7,'[1]22h ngày 23.5'!B$11:E$200,4,0),"")</f>
        <v>17769</v>
      </c>
      <c r="G7" s="10">
        <v>17768</v>
      </c>
      <c r="H7" s="10">
        <f aca="true" t="shared" si="1" ref="H7:H21">F7-G7</f>
        <v>1</v>
      </c>
      <c r="I7" s="18">
        <f t="shared" si="0"/>
        <v>0.9999437222128426</v>
      </c>
      <c r="J7" s="13">
        <v>0</v>
      </c>
      <c r="K7" s="14">
        <f aca="true" t="shared" si="2" ref="K7:K21">G7</f>
        <v>17768</v>
      </c>
      <c r="L7" s="14">
        <v>17768</v>
      </c>
      <c r="M7" s="17">
        <f aca="true" t="shared" si="3" ref="M7:M22">L7/K7</f>
        <v>1</v>
      </c>
      <c r="N7" s="10">
        <v>17729</v>
      </c>
      <c r="O7" s="18">
        <f aca="true" t="shared" si="4" ref="O7:O22">_xlfn.IFERROR(N7/L7,"")</f>
        <v>0.9978050427735254</v>
      </c>
      <c r="P7" s="14">
        <f aca="true" t="shared" si="5" ref="P7:P21">L7-N7</f>
        <v>39</v>
      </c>
      <c r="Q7" s="18">
        <f aca="true" t="shared" si="6" ref="Q7:Q22">_xlfn.IFERROR(P7/L7,"")</f>
        <v>0.002194957226474561</v>
      </c>
      <c r="R7" s="10">
        <v>16563</v>
      </c>
      <c r="S7" s="18">
        <f aca="true" t="shared" si="7" ref="S7:S22">_xlfn.IFERROR(R7/$N7,"")</f>
        <v>0.9342320491849512</v>
      </c>
      <c r="T7" s="10">
        <v>2748</v>
      </c>
      <c r="U7" s="18">
        <f aca="true" t="shared" si="8" ref="U7:U22">_xlfn.IFERROR(T7/$N7,"")</f>
        <v>0.1550002820238028</v>
      </c>
      <c r="V7" s="10">
        <v>16276</v>
      </c>
      <c r="W7" s="18">
        <f aca="true" t="shared" si="9" ref="W7:W22">_xlfn.IFERROR(V7/$N7,"")</f>
        <v>0.9180438829037171</v>
      </c>
      <c r="X7" s="10">
        <v>16191</v>
      </c>
      <c r="Y7" s="18">
        <f aca="true" t="shared" si="10" ref="Y7:Y22">_xlfn.IFERROR(X7/$N7,"")</f>
        <v>0.9132494782559648</v>
      </c>
      <c r="Z7" s="10">
        <v>1593</v>
      </c>
      <c r="AA7" s="18">
        <f aca="true" t="shared" si="11" ref="AA7:AA22">_xlfn.IFERROR(Z7/$N7,"")</f>
        <v>0.08985278357493373</v>
      </c>
    </row>
    <row r="8" spans="1:27" ht="26.25" customHeight="1">
      <c r="A8" s="10">
        <v>3</v>
      </c>
      <c r="B8" s="15" t="s">
        <v>28</v>
      </c>
      <c r="C8" s="10">
        <v>10</v>
      </c>
      <c r="D8" s="10">
        <v>5</v>
      </c>
      <c r="E8" s="10">
        <v>3</v>
      </c>
      <c r="F8" s="10">
        <f>_xlfn.IFERROR(VLOOKUP(B8,'[1]22h ngày 23.5'!B$11:E$200,4,0),"")</f>
        <v>10386</v>
      </c>
      <c r="G8" s="10">
        <f aca="true" t="shared" si="12" ref="G8:G20">F8</f>
        <v>10386</v>
      </c>
      <c r="H8" s="10">
        <f t="shared" si="1"/>
        <v>0</v>
      </c>
      <c r="I8" s="12" t="str">
        <f t="shared" si="0"/>
        <v>100%</v>
      </c>
      <c r="J8" s="13">
        <v>0</v>
      </c>
      <c r="K8" s="14">
        <f t="shared" si="2"/>
        <v>10386</v>
      </c>
      <c r="L8" s="14">
        <v>10386</v>
      </c>
      <c r="M8" s="17">
        <f t="shared" si="3"/>
        <v>1</v>
      </c>
      <c r="N8" s="10">
        <v>10382</v>
      </c>
      <c r="O8" s="18">
        <f t="shared" si="4"/>
        <v>0.9996148661659927</v>
      </c>
      <c r="P8" s="14">
        <f t="shared" si="5"/>
        <v>4</v>
      </c>
      <c r="Q8" s="18">
        <f t="shared" si="6"/>
        <v>0.00038513383400731754</v>
      </c>
      <c r="R8" s="10">
        <v>9468</v>
      </c>
      <c r="S8" s="18">
        <f t="shared" si="7"/>
        <v>0.9119630129069544</v>
      </c>
      <c r="T8" s="10">
        <v>1232</v>
      </c>
      <c r="U8" s="18">
        <f t="shared" si="8"/>
        <v>0.11866692352147948</v>
      </c>
      <c r="V8" s="10">
        <v>9611</v>
      </c>
      <c r="W8" s="18">
        <f t="shared" si="9"/>
        <v>0.9257368522442689</v>
      </c>
      <c r="X8" s="10">
        <v>9775</v>
      </c>
      <c r="Y8" s="18">
        <f t="shared" si="10"/>
        <v>0.9415334232325179</v>
      </c>
      <c r="Z8" s="10">
        <v>1053</v>
      </c>
      <c r="AA8" s="18">
        <f t="shared" si="11"/>
        <v>0.10142554421113466</v>
      </c>
    </row>
    <row r="9" spans="1:27" ht="26.25" customHeight="1">
      <c r="A9" s="10">
        <v>4</v>
      </c>
      <c r="B9" s="15" t="s">
        <v>29</v>
      </c>
      <c r="C9" s="10">
        <v>12</v>
      </c>
      <c r="D9" s="10">
        <v>5</v>
      </c>
      <c r="E9" s="10">
        <v>3</v>
      </c>
      <c r="F9" s="10">
        <f>_xlfn.IFERROR(VLOOKUP(B9,'[1]22h ngày 23.5'!B$11:E$200,4,0),"")</f>
        <v>9990</v>
      </c>
      <c r="G9" s="10">
        <f t="shared" si="12"/>
        <v>9990</v>
      </c>
      <c r="H9" s="10">
        <f t="shared" si="1"/>
        <v>0</v>
      </c>
      <c r="I9" s="12" t="str">
        <f t="shared" si="0"/>
        <v>100%</v>
      </c>
      <c r="J9" s="13">
        <v>0</v>
      </c>
      <c r="K9" s="14">
        <f t="shared" si="2"/>
        <v>9990</v>
      </c>
      <c r="L9" s="14">
        <v>9990</v>
      </c>
      <c r="M9" s="17">
        <f t="shared" si="3"/>
        <v>1</v>
      </c>
      <c r="N9" s="10">
        <v>9966</v>
      </c>
      <c r="O9" s="18">
        <f t="shared" si="4"/>
        <v>0.9975975975975976</v>
      </c>
      <c r="P9" s="14">
        <f t="shared" si="5"/>
        <v>24</v>
      </c>
      <c r="Q9" s="18">
        <f t="shared" si="6"/>
        <v>0.0024024024024024023</v>
      </c>
      <c r="R9" s="10">
        <v>9110</v>
      </c>
      <c r="S9" s="18">
        <f t="shared" si="7"/>
        <v>0.9141079670880995</v>
      </c>
      <c r="T9" s="10">
        <v>1166</v>
      </c>
      <c r="U9" s="18">
        <f t="shared" si="8"/>
        <v>0.11699779249448124</v>
      </c>
      <c r="V9" s="10">
        <v>9146</v>
      </c>
      <c r="W9" s="18">
        <f t="shared" si="9"/>
        <v>0.9177202488460766</v>
      </c>
      <c r="X9" s="10">
        <v>9505</v>
      </c>
      <c r="Y9" s="18">
        <f t="shared" si="10"/>
        <v>0.9537427252659041</v>
      </c>
      <c r="Z9" s="10">
        <v>907</v>
      </c>
      <c r="AA9" s="18">
        <f t="shared" si="11"/>
        <v>0.09100943206903472</v>
      </c>
    </row>
    <row r="10" spans="1:27" ht="26.25" customHeight="1">
      <c r="A10" s="10">
        <v>5</v>
      </c>
      <c r="B10" s="15" t="s">
        <v>30</v>
      </c>
      <c r="C10" s="10">
        <v>15</v>
      </c>
      <c r="D10" s="10">
        <v>5</v>
      </c>
      <c r="E10" s="10">
        <v>3</v>
      </c>
      <c r="F10" s="10">
        <f>_xlfn.IFERROR(VLOOKUP(B10,'[1]22h ngày 23.5'!B$11:E$200,4,0),"")</f>
        <v>11745</v>
      </c>
      <c r="G10" s="10">
        <f t="shared" si="12"/>
        <v>11745</v>
      </c>
      <c r="H10" s="10">
        <f t="shared" si="1"/>
        <v>0</v>
      </c>
      <c r="I10" s="12" t="str">
        <f t="shared" si="0"/>
        <v>100%</v>
      </c>
      <c r="J10" s="13">
        <v>0</v>
      </c>
      <c r="K10" s="14">
        <f t="shared" si="2"/>
        <v>11745</v>
      </c>
      <c r="L10" s="14">
        <f>G10</f>
        <v>11745</v>
      </c>
      <c r="M10" s="17">
        <f t="shared" si="3"/>
        <v>1</v>
      </c>
      <c r="N10" s="10">
        <v>11745</v>
      </c>
      <c r="O10" s="18">
        <f t="shared" si="4"/>
        <v>1</v>
      </c>
      <c r="P10" s="14">
        <f t="shared" si="5"/>
        <v>0</v>
      </c>
      <c r="Q10" s="18">
        <f t="shared" si="6"/>
        <v>0</v>
      </c>
      <c r="R10" s="10">
        <v>10903</v>
      </c>
      <c r="S10" s="18">
        <f t="shared" si="7"/>
        <v>0.9283099191145168</v>
      </c>
      <c r="T10" s="10">
        <v>1010</v>
      </c>
      <c r="U10" s="18">
        <f t="shared" si="8"/>
        <v>0.08599404001702853</v>
      </c>
      <c r="V10" s="10">
        <v>11117</v>
      </c>
      <c r="W10" s="18">
        <f t="shared" si="9"/>
        <v>0.9465304384844615</v>
      </c>
      <c r="X10" s="10">
        <v>11212</v>
      </c>
      <c r="Y10" s="18">
        <f t="shared" si="10"/>
        <v>0.9546189868028948</v>
      </c>
      <c r="Z10" s="10">
        <v>705</v>
      </c>
      <c r="AA10" s="18">
        <f t="shared" si="11"/>
        <v>0.06002554278416347</v>
      </c>
    </row>
    <row r="11" spans="1:27" ht="26.25" customHeight="1">
      <c r="A11" s="10">
        <v>6</v>
      </c>
      <c r="B11" s="15" t="s">
        <v>31</v>
      </c>
      <c r="C11" s="10">
        <v>10</v>
      </c>
      <c r="D11" s="10">
        <v>5</v>
      </c>
      <c r="E11" s="10">
        <v>3</v>
      </c>
      <c r="F11" s="10">
        <f>_xlfn.IFERROR(VLOOKUP(B11,'[1]22h ngày 23.5'!B$11:E$200,4,0),"")</f>
        <v>7841</v>
      </c>
      <c r="G11" s="10">
        <f t="shared" si="12"/>
        <v>7841</v>
      </c>
      <c r="H11" s="10">
        <f t="shared" si="1"/>
        <v>0</v>
      </c>
      <c r="I11" s="12" t="str">
        <f t="shared" si="0"/>
        <v>100%</v>
      </c>
      <c r="J11" s="13">
        <v>0</v>
      </c>
      <c r="K11" s="14">
        <f t="shared" si="2"/>
        <v>7841</v>
      </c>
      <c r="L11" s="14">
        <v>7841</v>
      </c>
      <c r="M11" s="17">
        <f t="shared" si="3"/>
        <v>1</v>
      </c>
      <c r="N11" s="10">
        <v>7841</v>
      </c>
      <c r="O11" s="18">
        <f t="shared" si="4"/>
        <v>1</v>
      </c>
      <c r="P11" s="14">
        <f t="shared" si="5"/>
        <v>0</v>
      </c>
      <c r="Q11" s="18">
        <f t="shared" si="6"/>
        <v>0</v>
      </c>
      <c r="R11" s="10">
        <v>6486</v>
      </c>
      <c r="S11" s="18">
        <f t="shared" si="7"/>
        <v>0.8271904093865579</v>
      </c>
      <c r="T11" s="10">
        <v>2039</v>
      </c>
      <c r="U11" s="18">
        <f t="shared" si="8"/>
        <v>0.2600433618160949</v>
      </c>
      <c r="V11" s="10">
        <v>6519</v>
      </c>
      <c r="W11" s="18">
        <f t="shared" si="9"/>
        <v>0.8313990562428262</v>
      </c>
      <c r="X11" s="10">
        <v>7110</v>
      </c>
      <c r="Y11" s="18">
        <f t="shared" si="10"/>
        <v>0.9067720953959955</v>
      </c>
      <c r="Z11" s="10">
        <v>1392</v>
      </c>
      <c r="AA11" s="18">
        <f t="shared" si="11"/>
        <v>0.1775283764825915</v>
      </c>
    </row>
    <row r="12" spans="1:27" ht="26.25" customHeight="1">
      <c r="A12" s="10">
        <v>7</v>
      </c>
      <c r="B12" s="15" t="s">
        <v>32</v>
      </c>
      <c r="C12" s="10">
        <v>8</v>
      </c>
      <c r="D12" s="10">
        <v>5</v>
      </c>
      <c r="E12" s="10">
        <v>3</v>
      </c>
      <c r="F12" s="10">
        <f>_xlfn.IFERROR(VLOOKUP(B12,'[1]22h ngày 23.5'!B$11:E$200,4,0),"")</f>
        <v>7268</v>
      </c>
      <c r="G12" s="10">
        <f t="shared" si="12"/>
        <v>7268</v>
      </c>
      <c r="H12" s="10">
        <f t="shared" si="1"/>
        <v>0</v>
      </c>
      <c r="I12" s="12" t="str">
        <f t="shared" si="0"/>
        <v>100%</v>
      </c>
      <c r="J12" s="13">
        <v>0</v>
      </c>
      <c r="K12" s="14">
        <f t="shared" si="2"/>
        <v>7268</v>
      </c>
      <c r="L12" s="14">
        <f>K12</f>
        <v>7268</v>
      </c>
      <c r="M12" s="17">
        <f t="shared" si="3"/>
        <v>1</v>
      </c>
      <c r="N12" s="10">
        <v>7245</v>
      </c>
      <c r="O12" s="18">
        <f t="shared" si="4"/>
        <v>0.9968354430379747</v>
      </c>
      <c r="P12" s="14">
        <f t="shared" si="5"/>
        <v>23</v>
      </c>
      <c r="Q12" s="18">
        <f t="shared" si="6"/>
        <v>0.0031645569620253164</v>
      </c>
      <c r="R12" s="10">
        <v>6279</v>
      </c>
      <c r="S12" s="18">
        <f t="shared" si="7"/>
        <v>0.8666666666666667</v>
      </c>
      <c r="T12" s="10">
        <v>1001</v>
      </c>
      <c r="U12" s="18">
        <f t="shared" si="8"/>
        <v>0.13816425120772946</v>
      </c>
      <c r="V12" s="10">
        <v>6696</v>
      </c>
      <c r="W12" s="18">
        <f t="shared" si="9"/>
        <v>0.924223602484472</v>
      </c>
      <c r="X12" s="10">
        <v>6827</v>
      </c>
      <c r="Y12" s="18">
        <f t="shared" si="10"/>
        <v>0.9423050379572119</v>
      </c>
      <c r="Z12" s="10">
        <v>833</v>
      </c>
      <c r="AA12" s="18">
        <f t="shared" si="11"/>
        <v>0.11497584541062802</v>
      </c>
    </row>
    <row r="13" spans="1:27" ht="26.25" customHeight="1">
      <c r="A13" s="10">
        <v>8</v>
      </c>
      <c r="B13" s="15" t="s">
        <v>33</v>
      </c>
      <c r="C13" s="10">
        <v>8</v>
      </c>
      <c r="D13" s="10">
        <v>5</v>
      </c>
      <c r="E13" s="10">
        <v>3</v>
      </c>
      <c r="F13" s="10">
        <f>_xlfn.IFERROR(VLOOKUP(B13,'[1]22h ngày 23.5'!B$11:E$200,4,0),"")</f>
        <v>5249</v>
      </c>
      <c r="G13" s="10">
        <f t="shared" si="12"/>
        <v>5249</v>
      </c>
      <c r="H13" s="10">
        <f t="shared" si="1"/>
        <v>0</v>
      </c>
      <c r="I13" s="12" t="str">
        <f t="shared" si="0"/>
        <v>100%</v>
      </c>
      <c r="J13" s="13">
        <v>0</v>
      </c>
      <c r="K13" s="14">
        <f t="shared" si="2"/>
        <v>5249</v>
      </c>
      <c r="L13" s="14">
        <f>K13</f>
        <v>5249</v>
      </c>
      <c r="M13" s="17">
        <f t="shared" si="3"/>
        <v>1</v>
      </c>
      <c r="N13" s="10">
        <v>5237</v>
      </c>
      <c r="O13" s="18">
        <f t="shared" si="4"/>
        <v>0.9977138502571918</v>
      </c>
      <c r="P13" s="14">
        <f t="shared" si="5"/>
        <v>12</v>
      </c>
      <c r="Q13" s="18">
        <f t="shared" si="6"/>
        <v>0.002286149742808154</v>
      </c>
      <c r="R13" s="10">
        <v>4637</v>
      </c>
      <c r="S13" s="18">
        <f t="shared" si="7"/>
        <v>0.8854305900324614</v>
      </c>
      <c r="T13" s="10">
        <v>979</v>
      </c>
      <c r="U13" s="18">
        <f t="shared" si="8"/>
        <v>0.1869390872637006</v>
      </c>
      <c r="V13" s="10">
        <v>4722</v>
      </c>
      <c r="W13" s="18">
        <f t="shared" si="9"/>
        <v>0.9016612564445293</v>
      </c>
      <c r="X13" s="10">
        <v>4752</v>
      </c>
      <c r="Y13" s="18">
        <f t="shared" si="10"/>
        <v>0.9073897269429062</v>
      </c>
      <c r="Z13" s="10">
        <v>464</v>
      </c>
      <c r="AA13" s="18">
        <f t="shared" si="11"/>
        <v>0.0886003437082299</v>
      </c>
    </row>
    <row r="14" spans="1:27" ht="26.25" customHeight="1">
      <c r="A14" s="10">
        <v>9</v>
      </c>
      <c r="B14" s="15" t="s">
        <v>34</v>
      </c>
      <c r="C14" s="10">
        <v>10</v>
      </c>
      <c r="D14" s="10">
        <v>5</v>
      </c>
      <c r="E14" s="10">
        <v>3</v>
      </c>
      <c r="F14" s="10">
        <f>_xlfn.IFERROR(VLOOKUP(B14,'[1]22h ngày 23.5'!B$11:E$200,4,0),"")</f>
        <v>8615</v>
      </c>
      <c r="G14" s="10">
        <f t="shared" si="12"/>
        <v>8615</v>
      </c>
      <c r="H14" s="10">
        <f t="shared" si="1"/>
        <v>0</v>
      </c>
      <c r="I14" s="12" t="str">
        <f t="shared" si="0"/>
        <v>100%</v>
      </c>
      <c r="J14" s="13">
        <v>0</v>
      </c>
      <c r="K14" s="14">
        <f t="shared" si="2"/>
        <v>8615</v>
      </c>
      <c r="L14" s="14">
        <f>K14</f>
        <v>8615</v>
      </c>
      <c r="M14" s="17">
        <f t="shared" si="3"/>
        <v>1</v>
      </c>
      <c r="N14" s="14">
        <f>L14</f>
        <v>8615</v>
      </c>
      <c r="O14" s="18">
        <f t="shared" si="4"/>
        <v>1</v>
      </c>
      <c r="P14" s="14">
        <f t="shared" si="5"/>
        <v>0</v>
      </c>
      <c r="Q14" s="18">
        <f t="shared" si="6"/>
        <v>0</v>
      </c>
      <c r="R14" s="10">
        <v>7624</v>
      </c>
      <c r="S14" s="18">
        <f t="shared" si="7"/>
        <v>0.8849680789320952</v>
      </c>
      <c r="T14" s="10">
        <v>1925</v>
      </c>
      <c r="U14" s="18">
        <f t="shared" si="8"/>
        <v>0.22344747533372025</v>
      </c>
      <c r="V14" s="10">
        <v>7853</v>
      </c>
      <c r="W14" s="18">
        <f t="shared" si="9"/>
        <v>0.9115496227510157</v>
      </c>
      <c r="X14" s="10">
        <v>8203</v>
      </c>
      <c r="Y14" s="18">
        <f t="shared" si="10"/>
        <v>0.9521764364480557</v>
      </c>
      <c r="Z14" s="10">
        <v>1817</v>
      </c>
      <c r="AA14" s="18">
        <f t="shared" si="11"/>
        <v>0.21091120139291933</v>
      </c>
    </row>
    <row r="15" spans="1:27" ht="26.25" customHeight="1">
      <c r="A15" s="10">
        <v>10</v>
      </c>
      <c r="B15" s="15" t="s">
        <v>35</v>
      </c>
      <c r="C15" s="10">
        <v>15</v>
      </c>
      <c r="D15" s="10">
        <v>5</v>
      </c>
      <c r="E15" s="10">
        <v>3</v>
      </c>
      <c r="F15" s="10">
        <f>_xlfn.IFERROR(VLOOKUP(B15,'[1]22h ngày 23.5'!B$11:E$200,4,0),"")</f>
        <v>12880</v>
      </c>
      <c r="G15" s="10">
        <f t="shared" si="12"/>
        <v>12880</v>
      </c>
      <c r="H15" s="10">
        <f t="shared" si="1"/>
        <v>0</v>
      </c>
      <c r="I15" s="12" t="str">
        <f t="shared" si="0"/>
        <v>100%</v>
      </c>
      <c r="J15" s="13">
        <v>0</v>
      </c>
      <c r="K15" s="14">
        <f t="shared" si="2"/>
        <v>12880</v>
      </c>
      <c r="L15" s="14">
        <v>12880</v>
      </c>
      <c r="M15" s="17">
        <f t="shared" si="3"/>
        <v>1</v>
      </c>
      <c r="N15" s="10">
        <v>12838</v>
      </c>
      <c r="O15" s="18">
        <f t="shared" si="4"/>
        <v>0.9967391304347826</v>
      </c>
      <c r="P15" s="14">
        <f t="shared" si="5"/>
        <v>42</v>
      </c>
      <c r="Q15" s="18">
        <f t="shared" si="6"/>
        <v>0.003260869565217391</v>
      </c>
      <c r="R15" s="10">
        <v>11493</v>
      </c>
      <c r="S15" s="18">
        <f t="shared" si="7"/>
        <v>0.8952329023212339</v>
      </c>
      <c r="T15" s="10">
        <v>2416</v>
      </c>
      <c r="U15" s="18">
        <f t="shared" si="8"/>
        <v>0.18819130705717402</v>
      </c>
      <c r="V15" s="10">
        <v>11272</v>
      </c>
      <c r="W15" s="18">
        <f t="shared" si="9"/>
        <v>0.8780183829256893</v>
      </c>
      <c r="X15" s="10">
        <v>11028</v>
      </c>
      <c r="Y15" s="18">
        <f t="shared" si="10"/>
        <v>0.8590123072129615</v>
      </c>
      <c r="Z15" s="10">
        <v>2032</v>
      </c>
      <c r="AA15" s="18">
        <f t="shared" si="11"/>
        <v>0.15828010593550398</v>
      </c>
    </row>
    <row r="16" spans="1:27" ht="26.25" customHeight="1">
      <c r="A16" s="10">
        <v>11</v>
      </c>
      <c r="B16" s="15" t="s">
        <v>36</v>
      </c>
      <c r="C16" s="10">
        <v>13</v>
      </c>
      <c r="D16" s="10">
        <v>5</v>
      </c>
      <c r="E16" s="10">
        <v>3</v>
      </c>
      <c r="F16" s="10">
        <f>_xlfn.IFERROR(VLOOKUP(B16,'[1]22h ngày 23.5'!B$11:E$200,4,0),"")</f>
        <v>12156</v>
      </c>
      <c r="G16" s="10">
        <f t="shared" si="12"/>
        <v>12156</v>
      </c>
      <c r="H16" s="10">
        <f t="shared" si="1"/>
        <v>0</v>
      </c>
      <c r="I16" s="12" t="str">
        <f t="shared" si="0"/>
        <v>100%</v>
      </c>
      <c r="J16" s="13">
        <v>0</v>
      </c>
      <c r="K16" s="14">
        <f t="shared" si="2"/>
        <v>12156</v>
      </c>
      <c r="L16" s="14">
        <f>K16</f>
        <v>12156</v>
      </c>
      <c r="M16" s="17">
        <f t="shared" si="3"/>
        <v>1</v>
      </c>
      <c r="N16" s="10">
        <v>12041</v>
      </c>
      <c r="O16" s="18">
        <f t="shared" si="4"/>
        <v>0.990539651201053</v>
      </c>
      <c r="P16" s="14">
        <f t="shared" si="5"/>
        <v>115</v>
      </c>
      <c r="Q16" s="18">
        <f t="shared" si="6"/>
        <v>0.009460348798947022</v>
      </c>
      <c r="R16" s="10">
        <v>10600</v>
      </c>
      <c r="S16" s="18">
        <f t="shared" si="7"/>
        <v>0.8803255543559505</v>
      </c>
      <c r="T16" s="10">
        <v>3298</v>
      </c>
      <c r="U16" s="18">
        <f t="shared" si="8"/>
        <v>0.2738975168175401</v>
      </c>
      <c r="V16" s="10">
        <v>10780</v>
      </c>
      <c r="W16" s="18">
        <f t="shared" si="9"/>
        <v>0.8952744788638818</v>
      </c>
      <c r="X16" s="10">
        <v>11105</v>
      </c>
      <c r="Y16" s="18">
        <f t="shared" si="10"/>
        <v>0.9222655925587576</v>
      </c>
      <c r="Z16" s="10">
        <v>2370</v>
      </c>
      <c r="AA16" s="18">
        <f t="shared" si="11"/>
        <v>0.19682750602109458</v>
      </c>
    </row>
    <row r="17" spans="1:27" ht="26.25" customHeight="1">
      <c r="A17" s="10">
        <v>12</v>
      </c>
      <c r="B17" s="15" t="s">
        <v>37</v>
      </c>
      <c r="C17" s="10">
        <v>12</v>
      </c>
      <c r="D17" s="10">
        <v>5</v>
      </c>
      <c r="E17" s="10">
        <v>3</v>
      </c>
      <c r="F17" s="10">
        <f>_xlfn.IFERROR(VLOOKUP(B17,'[1]22h ngày 23.5'!B$11:E$200,4,0),"")</f>
        <v>8850</v>
      </c>
      <c r="G17" s="10">
        <f t="shared" si="12"/>
        <v>8850</v>
      </c>
      <c r="H17" s="10">
        <f t="shared" si="1"/>
        <v>0</v>
      </c>
      <c r="I17" s="12" t="str">
        <f t="shared" si="0"/>
        <v>100%</v>
      </c>
      <c r="J17" s="13">
        <v>0</v>
      </c>
      <c r="K17" s="14">
        <f t="shared" si="2"/>
        <v>8850</v>
      </c>
      <c r="L17" s="14">
        <f>K17</f>
        <v>8850</v>
      </c>
      <c r="M17" s="17">
        <f t="shared" si="3"/>
        <v>1</v>
      </c>
      <c r="N17" s="14">
        <f>L17</f>
        <v>8850</v>
      </c>
      <c r="O17" s="18">
        <f t="shared" si="4"/>
        <v>1</v>
      </c>
      <c r="P17" s="14">
        <f t="shared" si="5"/>
        <v>0</v>
      </c>
      <c r="Q17" s="18">
        <f t="shared" si="6"/>
        <v>0</v>
      </c>
      <c r="R17" s="10">
        <v>8372</v>
      </c>
      <c r="S17" s="18">
        <f t="shared" si="7"/>
        <v>0.9459887005649718</v>
      </c>
      <c r="T17" s="10">
        <v>869</v>
      </c>
      <c r="U17" s="18">
        <f t="shared" si="8"/>
        <v>0.09819209039548023</v>
      </c>
      <c r="V17" s="10">
        <v>8439</v>
      </c>
      <c r="W17" s="18">
        <f t="shared" si="9"/>
        <v>0.9535593220338983</v>
      </c>
      <c r="X17" s="10">
        <v>8300</v>
      </c>
      <c r="Y17" s="18">
        <f t="shared" si="10"/>
        <v>0.9378531073446328</v>
      </c>
      <c r="Z17" s="10">
        <v>541</v>
      </c>
      <c r="AA17" s="18">
        <f t="shared" si="11"/>
        <v>0.06112994350282486</v>
      </c>
    </row>
    <row r="18" spans="1:27" ht="26.25" customHeight="1">
      <c r="A18" s="10">
        <v>13</v>
      </c>
      <c r="B18" s="15" t="s">
        <v>38</v>
      </c>
      <c r="C18" s="10">
        <v>16</v>
      </c>
      <c r="D18" s="10">
        <v>5</v>
      </c>
      <c r="E18" s="10">
        <v>3</v>
      </c>
      <c r="F18" s="10">
        <f>_xlfn.IFERROR(VLOOKUP(B18,'[1]22h ngày 23.5'!B$11:E$200,4,0),"")</f>
        <v>13505</v>
      </c>
      <c r="G18" s="10">
        <f t="shared" si="12"/>
        <v>13505</v>
      </c>
      <c r="H18" s="10">
        <f t="shared" si="1"/>
        <v>0</v>
      </c>
      <c r="I18" s="12" t="str">
        <f t="shared" si="0"/>
        <v>100%</v>
      </c>
      <c r="J18" s="13">
        <v>0</v>
      </c>
      <c r="K18" s="14">
        <f t="shared" si="2"/>
        <v>13505</v>
      </c>
      <c r="L18" s="14">
        <f>K18</f>
        <v>13505</v>
      </c>
      <c r="M18" s="17">
        <f t="shared" si="3"/>
        <v>1</v>
      </c>
      <c r="N18" s="10">
        <v>13487</v>
      </c>
      <c r="O18" s="18">
        <f t="shared" si="4"/>
        <v>0.9986671603109959</v>
      </c>
      <c r="P18" s="14">
        <f t="shared" si="5"/>
        <v>18</v>
      </c>
      <c r="Q18" s="18">
        <f t="shared" si="6"/>
        <v>0.0013328396890040725</v>
      </c>
      <c r="R18" s="10">
        <v>12575</v>
      </c>
      <c r="S18" s="18">
        <f t="shared" si="7"/>
        <v>0.9323793282420109</v>
      </c>
      <c r="T18" s="10">
        <v>1518</v>
      </c>
      <c r="U18" s="18">
        <f t="shared" si="8"/>
        <v>0.11255282864981093</v>
      </c>
      <c r="V18" s="10">
        <v>12541</v>
      </c>
      <c r="W18" s="18">
        <f t="shared" si="9"/>
        <v>0.92985838214577</v>
      </c>
      <c r="X18" s="10">
        <v>12143</v>
      </c>
      <c r="Y18" s="18">
        <f t="shared" si="10"/>
        <v>0.9003484837250686</v>
      </c>
      <c r="Z18" s="10">
        <v>1587</v>
      </c>
      <c r="AA18" s="18">
        <f t="shared" si="11"/>
        <v>0.11766886631571143</v>
      </c>
    </row>
    <row r="19" spans="1:27" ht="26.25" customHeight="1">
      <c r="A19" s="10">
        <v>14</v>
      </c>
      <c r="B19" s="15" t="s">
        <v>39</v>
      </c>
      <c r="C19" s="10">
        <v>13</v>
      </c>
      <c r="D19" s="10">
        <v>5</v>
      </c>
      <c r="E19" s="10">
        <v>3</v>
      </c>
      <c r="F19" s="10">
        <f>_xlfn.IFERROR(VLOOKUP(B19,'[1]22h ngày 23.5'!B$11:E$200,4,0),"")</f>
        <v>11125</v>
      </c>
      <c r="G19" s="10">
        <f t="shared" si="12"/>
        <v>11125</v>
      </c>
      <c r="H19" s="10">
        <f t="shared" si="1"/>
        <v>0</v>
      </c>
      <c r="I19" s="12" t="str">
        <f t="shared" si="0"/>
        <v>100%</v>
      </c>
      <c r="J19" s="13">
        <v>0</v>
      </c>
      <c r="K19" s="14">
        <f t="shared" si="2"/>
        <v>11125</v>
      </c>
      <c r="L19" s="14">
        <f>K19</f>
        <v>11125</v>
      </c>
      <c r="M19" s="17">
        <f t="shared" si="3"/>
        <v>1</v>
      </c>
      <c r="N19" s="14">
        <v>11101</v>
      </c>
      <c r="O19" s="18">
        <f t="shared" si="4"/>
        <v>0.9978426966292134</v>
      </c>
      <c r="P19" s="14">
        <f t="shared" si="5"/>
        <v>24</v>
      </c>
      <c r="Q19" s="18">
        <f t="shared" si="6"/>
        <v>0.0021573033707865167</v>
      </c>
      <c r="R19" s="10">
        <v>9426</v>
      </c>
      <c r="S19" s="18">
        <f t="shared" si="7"/>
        <v>0.8491126925502207</v>
      </c>
      <c r="T19" s="10">
        <v>1451</v>
      </c>
      <c r="U19" s="18">
        <f t="shared" si="8"/>
        <v>0.13070894514007747</v>
      </c>
      <c r="V19" s="10">
        <v>10100</v>
      </c>
      <c r="W19" s="18">
        <f t="shared" si="9"/>
        <v>0.9098279434285199</v>
      </c>
      <c r="X19" s="10">
        <v>10240</v>
      </c>
      <c r="Y19" s="18">
        <f t="shared" si="10"/>
        <v>0.9224394198720836</v>
      </c>
      <c r="Z19" s="10">
        <v>2036</v>
      </c>
      <c r="AA19" s="18">
        <f t="shared" si="11"/>
        <v>0.18340690027925413</v>
      </c>
    </row>
    <row r="20" spans="1:27" ht="26.25" customHeight="1">
      <c r="A20" s="10">
        <v>15</v>
      </c>
      <c r="B20" s="15" t="s">
        <v>40</v>
      </c>
      <c r="C20" s="10">
        <v>5</v>
      </c>
      <c r="D20" s="10">
        <v>5</v>
      </c>
      <c r="E20" s="10">
        <v>3</v>
      </c>
      <c r="F20" s="10">
        <f>_xlfn.IFERROR(VLOOKUP(B20,'[1]22h ngày 23.5'!B$11:E$200,4,0),"")</f>
        <v>1206</v>
      </c>
      <c r="G20" s="10">
        <f t="shared" si="12"/>
        <v>1206</v>
      </c>
      <c r="H20" s="10">
        <f t="shared" si="1"/>
        <v>0</v>
      </c>
      <c r="I20" s="12" t="str">
        <f t="shared" si="0"/>
        <v>100%</v>
      </c>
      <c r="J20" s="13">
        <v>0</v>
      </c>
      <c r="K20" s="14">
        <f t="shared" si="2"/>
        <v>1206</v>
      </c>
      <c r="L20" s="14">
        <f>K20</f>
        <v>1206</v>
      </c>
      <c r="M20" s="17">
        <f t="shared" si="3"/>
        <v>1</v>
      </c>
      <c r="N20" s="10">
        <v>1204</v>
      </c>
      <c r="O20" s="18">
        <f t="shared" si="4"/>
        <v>0.9983416252072969</v>
      </c>
      <c r="P20" s="14">
        <f t="shared" si="5"/>
        <v>2</v>
      </c>
      <c r="Q20" s="18">
        <f t="shared" si="6"/>
        <v>0.001658374792703151</v>
      </c>
      <c r="R20" s="10">
        <v>1099</v>
      </c>
      <c r="S20" s="18">
        <f t="shared" si="7"/>
        <v>0.9127906976744186</v>
      </c>
      <c r="T20" s="10">
        <v>144</v>
      </c>
      <c r="U20" s="18">
        <f t="shared" si="8"/>
        <v>0.11960132890365449</v>
      </c>
      <c r="V20" s="10">
        <v>1084</v>
      </c>
      <c r="W20" s="18">
        <f t="shared" si="9"/>
        <v>0.9003322259136213</v>
      </c>
      <c r="X20" s="10">
        <v>1098</v>
      </c>
      <c r="Y20" s="18">
        <f t="shared" si="10"/>
        <v>0.9119601328903655</v>
      </c>
      <c r="Z20" s="10">
        <v>183</v>
      </c>
      <c r="AA20" s="18">
        <f t="shared" si="11"/>
        <v>0.15199335548172757</v>
      </c>
    </row>
    <row r="21" spans="1:27" ht="26.25" customHeight="1">
      <c r="A21" s="10">
        <v>16</v>
      </c>
      <c r="B21" s="15" t="s">
        <v>41</v>
      </c>
      <c r="C21" s="10">
        <v>5</v>
      </c>
      <c r="D21" s="10">
        <v>5</v>
      </c>
      <c r="E21" s="10">
        <v>3</v>
      </c>
      <c r="F21" s="10">
        <f>_xlfn.IFERROR(VLOOKUP(B21,'[1]22h ngày 23.5'!B$11:E$200,4,0),"")</f>
        <v>2597</v>
      </c>
      <c r="G21" s="10">
        <v>2596</v>
      </c>
      <c r="H21" s="10">
        <f t="shared" si="1"/>
        <v>1</v>
      </c>
      <c r="I21" s="18">
        <f t="shared" si="0"/>
        <v>0.9996149403157489</v>
      </c>
      <c r="J21" s="13">
        <v>0</v>
      </c>
      <c r="K21" s="14">
        <f t="shared" si="2"/>
        <v>2596</v>
      </c>
      <c r="L21" s="14">
        <v>2596</v>
      </c>
      <c r="M21" s="17">
        <f t="shared" si="3"/>
        <v>1</v>
      </c>
      <c r="N21" s="10">
        <v>2571</v>
      </c>
      <c r="O21" s="18">
        <f t="shared" si="4"/>
        <v>0.9903697996918336</v>
      </c>
      <c r="P21" s="14">
        <f t="shared" si="5"/>
        <v>25</v>
      </c>
      <c r="Q21" s="18">
        <f t="shared" si="6"/>
        <v>0.00963020030816641</v>
      </c>
      <c r="R21" s="10">
        <v>2354</v>
      </c>
      <c r="S21" s="18">
        <f t="shared" si="7"/>
        <v>0.9155970439517698</v>
      </c>
      <c r="T21" s="10">
        <v>332</v>
      </c>
      <c r="U21" s="18">
        <f t="shared" si="8"/>
        <v>0.12913263321664722</v>
      </c>
      <c r="V21" s="10">
        <v>2348</v>
      </c>
      <c r="W21" s="18">
        <f t="shared" si="9"/>
        <v>0.9132633216647219</v>
      </c>
      <c r="X21" s="10">
        <v>2379</v>
      </c>
      <c r="Y21" s="18">
        <f t="shared" si="10"/>
        <v>0.9253208868144691</v>
      </c>
      <c r="Z21" s="10">
        <v>301</v>
      </c>
      <c r="AA21" s="18">
        <f t="shared" si="11"/>
        <v>0.11707506806690005</v>
      </c>
    </row>
    <row r="22" spans="1:27" ht="26.25" customHeight="1">
      <c r="A22" s="38" t="s">
        <v>0</v>
      </c>
      <c r="B22" s="39"/>
      <c r="C22" s="11">
        <f>SUM(C6:C21)</f>
        <v>174</v>
      </c>
      <c r="D22" s="11">
        <v>5</v>
      </c>
      <c r="E22" s="11">
        <v>3</v>
      </c>
      <c r="F22" s="16">
        <f>SUM(F6:F21)</f>
        <v>143476</v>
      </c>
      <c r="G22" s="16">
        <f aca="true" t="shared" si="13" ref="G22:Z22">SUM(G6:G21)</f>
        <v>143474</v>
      </c>
      <c r="H22" s="11">
        <f>F22-G22</f>
        <v>2</v>
      </c>
      <c r="I22" s="23">
        <f>IF(G22=F22,"100%",G22/F22)</f>
        <v>0.9999860603864061</v>
      </c>
      <c r="J22" s="11">
        <f t="shared" si="13"/>
        <v>0</v>
      </c>
      <c r="K22" s="24">
        <f t="shared" si="13"/>
        <v>143474</v>
      </c>
      <c r="L22" s="24">
        <f t="shared" si="13"/>
        <v>143474</v>
      </c>
      <c r="M22" s="25">
        <f t="shared" si="3"/>
        <v>1</v>
      </c>
      <c r="N22" s="24">
        <f t="shared" si="13"/>
        <v>143146</v>
      </c>
      <c r="O22" s="26">
        <f t="shared" si="4"/>
        <v>0.9977138715028507</v>
      </c>
      <c r="P22" s="24">
        <f t="shared" si="13"/>
        <v>328</v>
      </c>
      <c r="Q22" s="26">
        <f t="shared" si="6"/>
        <v>0.0022861284971493093</v>
      </c>
      <c r="R22" s="24">
        <f t="shared" si="13"/>
        <v>129121</v>
      </c>
      <c r="S22" s="26">
        <f t="shared" si="7"/>
        <v>0.9020231092730499</v>
      </c>
      <c r="T22" s="24">
        <f t="shared" si="13"/>
        <v>22375</v>
      </c>
      <c r="U22" s="26">
        <f t="shared" si="8"/>
        <v>0.1563089433166138</v>
      </c>
      <c r="V22" s="24">
        <f t="shared" si="13"/>
        <v>130641</v>
      </c>
      <c r="W22" s="26">
        <f t="shared" si="9"/>
        <v>0.9126416386067372</v>
      </c>
      <c r="X22" s="24">
        <f t="shared" si="13"/>
        <v>131983</v>
      </c>
      <c r="Y22" s="26">
        <f t="shared" si="10"/>
        <v>0.9220166822684532</v>
      </c>
      <c r="Z22" s="24">
        <f t="shared" si="13"/>
        <v>18044</v>
      </c>
      <c r="AA22" s="26">
        <f t="shared" si="11"/>
        <v>0.12605312059016668</v>
      </c>
    </row>
    <row r="24" spans="24:25" ht="20.25" customHeight="1">
      <c r="X24" s="19"/>
      <c r="Y24" s="20" t="s">
        <v>46</v>
      </c>
    </row>
    <row r="25" spans="15:25" ht="18.75">
      <c r="O25" s="27"/>
      <c r="W25" s="19"/>
      <c r="X25" s="19"/>
      <c r="Y25" s="22" t="s">
        <v>49</v>
      </c>
    </row>
    <row r="26" ht="18.75">
      <c r="Y26" s="21"/>
    </row>
    <row r="27" ht="18.75">
      <c r="Y27" s="21"/>
    </row>
    <row r="28" ht="18.75">
      <c r="Y28" s="21"/>
    </row>
    <row r="29" ht="18.75">
      <c r="Y29" s="21"/>
    </row>
    <row r="30" ht="18.75">
      <c r="Y30" s="21"/>
    </row>
    <row r="31" ht="18.75">
      <c r="Y31" s="22" t="s">
        <v>47</v>
      </c>
    </row>
  </sheetData>
  <sheetProtection/>
  <mergeCells count="22">
    <mergeCell ref="H1:AA1"/>
    <mergeCell ref="A1:G1"/>
    <mergeCell ref="D3:D4"/>
    <mergeCell ref="E3:E4"/>
    <mergeCell ref="L3:M3"/>
    <mergeCell ref="T3:U3"/>
    <mergeCell ref="Z3:AA3"/>
    <mergeCell ref="G3:G4"/>
    <mergeCell ref="H3:H4"/>
    <mergeCell ref="I3:I4"/>
    <mergeCell ref="P3:Q3"/>
    <mergeCell ref="R3:S3"/>
    <mergeCell ref="F3:F4"/>
    <mergeCell ref="V3:W3"/>
    <mergeCell ref="X3:Y3"/>
    <mergeCell ref="J3:J4"/>
    <mergeCell ref="A3:A4"/>
    <mergeCell ref="B3:B4"/>
    <mergeCell ref="C3:C4"/>
    <mergeCell ref="A22:B22"/>
    <mergeCell ref="K3:K4"/>
    <mergeCell ref="N3:O3"/>
  </mergeCells>
  <printOptions/>
  <pageMargins left="0.37" right="0.2" top="0.56" bottom="0.48" header="0.3" footer="0.3"/>
  <pageSetup fitToHeight="0" fitToWidth="1" horizontalDpi="600" verticalDpi="600" orientation="landscape" paperSize="9" scale="62" r:id="rId2"/>
  <ignoredErrors>
    <ignoredError sqref="F22:G22 L22 J22 C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tabSelected="1" zoomScale="97" zoomScaleNormal="97" zoomScalePageLayoutView="0" workbookViewId="0" topLeftCell="A5">
      <selection activeCell="I10" sqref="I10"/>
    </sheetView>
  </sheetViews>
  <sheetFormatPr defaultColWidth="9.140625" defaultRowHeight="12.75"/>
  <cols>
    <col min="1" max="1" width="5.28125" style="4" customWidth="1"/>
    <col min="2" max="2" width="13.421875" style="4" customWidth="1"/>
    <col min="3" max="3" width="7.00390625" style="4" customWidth="1"/>
    <col min="4" max="4" width="6.140625" style="4" customWidth="1"/>
    <col min="5" max="5" width="6.8515625" style="4" customWidth="1"/>
    <col min="6" max="6" width="9.421875" style="4" customWidth="1"/>
    <col min="7" max="7" width="10.28125" style="4" bestFit="1" customWidth="1"/>
    <col min="8" max="8" width="7.421875" style="4" customWidth="1"/>
    <col min="9" max="9" width="10.00390625" style="4" customWidth="1"/>
    <col min="10" max="12" width="8.7109375" style="4" customWidth="1"/>
    <col min="13" max="13" width="9.57421875" style="4" customWidth="1"/>
    <col min="14" max="17" width="8.7109375" style="4" customWidth="1"/>
    <col min="18" max="18" width="8.28125" style="4" customWidth="1"/>
    <col min="19" max="19" width="8.57421875" style="4" customWidth="1"/>
    <col min="20" max="20" width="7.00390625" style="4" customWidth="1"/>
    <col min="21" max="21" width="10.28125" style="4" customWidth="1"/>
    <col min="22" max="22" width="8.00390625" style="4" bestFit="1" customWidth="1"/>
    <col min="23" max="23" width="9.28125" style="4" customWidth="1"/>
    <col min="24" max="24" width="8.00390625" style="4" bestFit="1" customWidth="1"/>
    <col min="25" max="25" width="9.421875" style="4" customWidth="1"/>
    <col min="26" max="26" width="6.8515625" style="4" bestFit="1" customWidth="1"/>
    <col min="27" max="27" width="9.57421875" style="4" customWidth="1"/>
    <col min="28" max="33" width="9.140625" style="4" hidden="1" customWidth="1"/>
    <col min="34" max="37" width="9.140625" style="4" customWidth="1"/>
    <col min="38" max="16384" width="9.140625" style="4" customWidth="1"/>
  </cols>
  <sheetData>
    <row r="1" spans="1:36" ht="76.5" customHeight="1">
      <c r="A1" s="48" t="s">
        <v>26</v>
      </c>
      <c r="B1" s="48"/>
      <c r="C1" s="48"/>
      <c r="D1" s="48"/>
      <c r="E1" s="48"/>
      <c r="F1" s="48"/>
      <c r="G1" s="48"/>
      <c r="H1" s="48" t="s">
        <v>22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3"/>
      <c r="AC1" s="3"/>
      <c r="AD1" s="3"/>
      <c r="AE1" s="3"/>
      <c r="AF1" s="3"/>
      <c r="AG1" s="3"/>
      <c r="AH1" s="3"/>
      <c r="AI1" s="3"/>
      <c r="AJ1" s="3"/>
    </row>
    <row r="2" spans="1:17" ht="11.25" customHeight="1">
      <c r="A2" s="2"/>
      <c r="B2" s="2"/>
      <c r="C2" s="2"/>
      <c r="D2" s="2"/>
      <c r="E2" s="2"/>
      <c r="F2" s="2"/>
      <c r="G2" s="2"/>
      <c r="H2" s="2" t="s">
        <v>21</v>
      </c>
      <c r="I2" s="2"/>
      <c r="J2" s="2"/>
      <c r="K2" s="2"/>
      <c r="L2" s="2"/>
      <c r="M2" s="2"/>
      <c r="N2" s="2"/>
      <c r="O2" s="2"/>
      <c r="P2" s="2"/>
      <c r="Q2" s="2"/>
    </row>
    <row r="3" spans="1:27" ht="50.25" customHeight="1">
      <c r="A3" s="32" t="s">
        <v>16</v>
      </c>
      <c r="B3" s="34" t="s">
        <v>15</v>
      </c>
      <c r="C3" s="36" t="s">
        <v>13</v>
      </c>
      <c r="D3" s="36" t="s">
        <v>17</v>
      </c>
      <c r="E3" s="36" t="s">
        <v>18</v>
      </c>
      <c r="F3" s="36" t="s">
        <v>14</v>
      </c>
      <c r="G3" s="36" t="s">
        <v>12</v>
      </c>
      <c r="H3" s="36" t="s">
        <v>3</v>
      </c>
      <c r="I3" s="36" t="s">
        <v>4</v>
      </c>
      <c r="J3" s="36" t="s">
        <v>5</v>
      </c>
      <c r="K3" s="34" t="s">
        <v>6</v>
      </c>
      <c r="L3" s="49" t="s">
        <v>7</v>
      </c>
      <c r="M3" s="50"/>
      <c r="N3" s="40" t="s">
        <v>8</v>
      </c>
      <c r="O3" s="41"/>
      <c r="P3" s="34" t="s">
        <v>9</v>
      </c>
      <c r="Q3" s="42"/>
      <c r="R3" s="43" t="s">
        <v>44</v>
      </c>
      <c r="S3" s="44"/>
      <c r="T3" s="45" t="s">
        <v>48</v>
      </c>
      <c r="U3" s="46"/>
      <c r="V3" s="45" t="s">
        <v>23</v>
      </c>
      <c r="W3" s="46"/>
      <c r="X3" s="45" t="s">
        <v>24</v>
      </c>
      <c r="Y3" s="46"/>
      <c r="Z3" s="45" t="s">
        <v>25</v>
      </c>
      <c r="AA3" s="46"/>
    </row>
    <row r="4" spans="1:27" ht="79.5" customHeight="1">
      <c r="A4" s="33"/>
      <c r="B4" s="35"/>
      <c r="C4" s="37"/>
      <c r="D4" s="37"/>
      <c r="E4" s="37"/>
      <c r="F4" s="37"/>
      <c r="G4" s="37"/>
      <c r="H4" s="37"/>
      <c r="I4" s="37"/>
      <c r="J4" s="47"/>
      <c r="K4" s="35"/>
      <c r="L4" s="5" t="s">
        <v>19</v>
      </c>
      <c r="M4" s="1" t="s">
        <v>20</v>
      </c>
      <c r="N4" s="6" t="s">
        <v>10</v>
      </c>
      <c r="O4" s="1" t="s">
        <v>42</v>
      </c>
      <c r="P4" s="6" t="s">
        <v>10</v>
      </c>
      <c r="Q4" s="1" t="s">
        <v>42</v>
      </c>
      <c r="R4" s="7" t="s">
        <v>11</v>
      </c>
      <c r="S4" s="8" t="s">
        <v>43</v>
      </c>
      <c r="T4" s="7" t="s">
        <v>11</v>
      </c>
      <c r="U4" s="8" t="s">
        <v>43</v>
      </c>
      <c r="V4" s="7" t="s">
        <v>11</v>
      </c>
      <c r="W4" s="8" t="s">
        <v>43</v>
      </c>
      <c r="X4" s="7" t="s">
        <v>11</v>
      </c>
      <c r="Y4" s="8" t="s">
        <v>43</v>
      </c>
      <c r="Z4" s="7" t="s">
        <v>11</v>
      </c>
      <c r="AA4" s="8" t="s">
        <v>43</v>
      </c>
    </row>
    <row r="5" spans="1:27" ht="22.5" customHeight="1">
      <c r="A5" s="9" t="s">
        <v>1</v>
      </c>
      <c r="B5" s="9" t="s">
        <v>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</row>
    <row r="6" spans="1:31" ht="26.25" customHeight="1">
      <c r="A6" s="10">
        <v>1</v>
      </c>
      <c r="B6" s="15" t="s">
        <v>45</v>
      </c>
      <c r="C6" s="10">
        <v>5</v>
      </c>
      <c r="D6" s="10">
        <v>5</v>
      </c>
      <c r="E6" s="10">
        <v>3</v>
      </c>
      <c r="F6" s="10">
        <f>_xlfn.IFERROR(VLOOKUP(B6,'[1]22h ngày 23.5'!B$11:E$200,4,0),"")</f>
        <v>2294</v>
      </c>
      <c r="G6" s="10">
        <f>F6</f>
        <v>2294</v>
      </c>
      <c r="H6" s="10">
        <f>F6-G6</f>
        <v>0</v>
      </c>
      <c r="I6" s="12" t="str">
        <f aca="true" t="shared" si="0" ref="I6:I21">IF(G6=F6,"100%",G6/F6)</f>
        <v>100%</v>
      </c>
      <c r="J6" s="13">
        <v>0</v>
      </c>
      <c r="K6" s="14">
        <f>G6</f>
        <v>2294</v>
      </c>
      <c r="L6" s="14">
        <v>2294</v>
      </c>
      <c r="M6" s="17">
        <f>L6/K6</f>
        <v>1</v>
      </c>
      <c r="N6" s="10">
        <v>2294</v>
      </c>
      <c r="O6" s="18">
        <f>_xlfn.IFERROR(N6/L6,"")</f>
        <v>1</v>
      </c>
      <c r="P6" s="14">
        <f>L6-N6</f>
        <v>0</v>
      </c>
      <c r="Q6" s="30">
        <f>_xlfn.IFERROR(P6/L6,"")</f>
        <v>0</v>
      </c>
      <c r="R6" s="31">
        <v>2132</v>
      </c>
      <c r="S6" s="30">
        <f>_xlfn.IFERROR(R6/$N6,"")</f>
        <v>0.9293809938971229</v>
      </c>
      <c r="T6" s="31">
        <v>247</v>
      </c>
      <c r="U6" s="30">
        <f>_xlfn.IFERROR(T6/$N6,"")</f>
        <v>0.1076721883173496</v>
      </c>
      <c r="V6" s="31">
        <v>2137</v>
      </c>
      <c r="W6" s="30">
        <f>_xlfn.IFERROR(V6/$N6,"")</f>
        <v>0.9315605928509154</v>
      </c>
      <c r="X6" s="31">
        <v>2115</v>
      </c>
      <c r="Y6" s="30">
        <f>_xlfn.IFERROR(X6/$N6,"")</f>
        <v>0.9219703574542284</v>
      </c>
      <c r="Z6" s="31">
        <v>230</v>
      </c>
      <c r="AA6" s="30">
        <f>_xlfn.IFERROR(Z6/$N6,"")</f>
        <v>0.1002615518744551</v>
      </c>
      <c r="AC6" s="4">
        <f>Z6+X6+V6+T6+R6</f>
        <v>6861</v>
      </c>
      <c r="AD6" s="4">
        <f>N6*3</f>
        <v>6882</v>
      </c>
      <c r="AE6" s="4">
        <f>AD6-AC6</f>
        <v>21</v>
      </c>
    </row>
    <row r="7" spans="1:31" ht="26.25" customHeight="1">
      <c r="A7" s="10">
        <v>2</v>
      </c>
      <c r="B7" s="15" t="s">
        <v>27</v>
      </c>
      <c r="C7" s="10">
        <v>17</v>
      </c>
      <c r="D7" s="10">
        <v>5</v>
      </c>
      <c r="E7" s="10">
        <v>3</v>
      </c>
      <c r="F7" s="10">
        <f>_xlfn.IFERROR(VLOOKUP(B7,'[1]22h ngày 23.5'!B$11:E$200,4,0),"")</f>
        <v>17769</v>
      </c>
      <c r="G7" s="10">
        <v>17768</v>
      </c>
      <c r="H7" s="10">
        <f aca="true" t="shared" si="1" ref="H7:H21">F7-G7</f>
        <v>1</v>
      </c>
      <c r="I7" s="18">
        <f t="shared" si="0"/>
        <v>0.9999437222128426</v>
      </c>
      <c r="J7" s="13">
        <v>0</v>
      </c>
      <c r="K7" s="14">
        <f aca="true" t="shared" si="2" ref="K7:K21">G7</f>
        <v>17768</v>
      </c>
      <c r="L7" s="14">
        <v>17768</v>
      </c>
      <c r="M7" s="17">
        <f aca="true" t="shared" si="3" ref="M7:M22">L7/K7</f>
        <v>1</v>
      </c>
      <c r="N7" s="10">
        <v>17729</v>
      </c>
      <c r="O7" s="18">
        <f aca="true" t="shared" si="4" ref="O7:O22">_xlfn.IFERROR(N7/L7,"")</f>
        <v>0.9978050427735254</v>
      </c>
      <c r="P7" s="14">
        <f aca="true" t="shared" si="5" ref="P7:P21">L7-N7</f>
        <v>39</v>
      </c>
      <c r="Q7" s="30">
        <f aca="true" t="shared" si="6" ref="Q7:Q22">_xlfn.IFERROR(P7/L7,"")</f>
        <v>0.002194957226474561</v>
      </c>
      <c r="R7" s="31">
        <v>16563</v>
      </c>
      <c r="S7" s="30">
        <f aca="true" t="shared" si="7" ref="S7:S22">_xlfn.IFERROR(R7/$N7,"")</f>
        <v>0.9342320491849512</v>
      </c>
      <c r="T7" s="31">
        <f>2748-189</f>
        <v>2559</v>
      </c>
      <c r="U7" s="30">
        <f aca="true" t="shared" si="8" ref="U7:U22">_xlfn.IFERROR(T7/$N7,"")</f>
        <v>0.14433978227762423</v>
      </c>
      <c r="V7" s="31">
        <v>16276</v>
      </c>
      <c r="W7" s="30">
        <f aca="true" t="shared" si="9" ref="W7:W22">_xlfn.IFERROR(V7/$N7,"")</f>
        <v>0.9180438829037171</v>
      </c>
      <c r="X7" s="31">
        <v>16191</v>
      </c>
      <c r="Y7" s="30">
        <f aca="true" t="shared" si="10" ref="Y7:Y22">_xlfn.IFERROR(X7/$N7,"")</f>
        <v>0.9132494782559648</v>
      </c>
      <c r="Z7" s="31">
        <v>1593</v>
      </c>
      <c r="AA7" s="30">
        <f aca="true" t="shared" si="11" ref="AA7:AA22">_xlfn.IFERROR(Z7/$N7,"")</f>
        <v>0.08985278357493373</v>
      </c>
      <c r="AC7" s="4">
        <f aca="true" t="shared" si="12" ref="AC7:AC21">Z7+X7+V7+T7+R7</f>
        <v>53182</v>
      </c>
      <c r="AD7" s="4">
        <f aca="true" t="shared" si="13" ref="AD7:AD21">N7*3</f>
        <v>53187</v>
      </c>
      <c r="AE7" s="28">
        <f aca="true" t="shared" si="14" ref="AE7:AE21">AD7-AC7</f>
        <v>5</v>
      </c>
    </row>
    <row r="8" spans="1:31" ht="26.25" customHeight="1">
      <c r="A8" s="10">
        <v>3</v>
      </c>
      <c r="B8" s="15" t="s">
        <v>28</v>
      </c>
      <c r="C8" s="10">
        <v>10</v>
      </c>
      <c r="D8" s="10">
        <v>5</v>
      </c>
      <c r="E8" s="10">
        <v>3</v>
      </c>
      <c r="F8" s="10">
        <f>_xlfn.IFERROR(VLOOKUP(B8,'[1]22h ngày 23.5'!B$11:E$200,4,0),"")</f>
        <v>10386</v>
      </c>
      <c r="G8" s="10">
        <f aca="true" t="shared" si="15" ref="G8:G20">F8</f>
        <v>10386</v>
      </c>
      <c r="H8" s="10">
        <f t="shared" si="1"/>
        <v>0</v>
      </c>
      <c r="I8" s="12" t="str">
        <f t="shared" si="0"/>
        <v>100%</v>
      </c>
      <c r="J8" s="13">
        <v>0</v>
      </c>
      <c r="K8" s="14">
        <f t="shared" si="2"/>
        <v>10386</v>
      </c>
      <c r="L8" s="14">
        <v>10386</v>
      </c>
      <c r="M8" s="17">
        <f t="shared" si="3"/>
        <v>1</v>
      </c>
      <c r="N8" s="10">
        <v>10382</v>
      </c>
      <c r="O8" s="18">
        <f t="shared" si="4"/>
        <v>0.9996148661659927</v>
      </c>
      <c r="P8" s="14">
        <f t="shared" si="5"/>
        <v>4</v>
      </c>
      <c r="Q8" s="30">
        <f t="shared" si="6"/>
        <v>0.00038513383400731754</v>
      </c>
      <c r="R8" s="31">
        <v>9468</v>
      </c>
      <c r="S8" s="30">
        <f t="shared" si="7"/>
        <v>0.9119630129069544</v>
      </c>
      <c r="T8" s="31">
        <v>1232</v>
      </c>
      <c r="U8" s="30">
        <f t="shared" si="8"/>
        <v>0.11866692352147948</v>
      </c>
      <c r="V8" s="31">
        <v>9611</v>
      </c>
      <c r="W8" s="30">
        <f t="shared" si="9"/>
        <v>0.9257368522442689</v>
      </c>
      <c r="X8" s="31">
        <v>9775</v>
      </c>
      <c r="Y8" s="30">
        <f t="shared" si="10"/>
        <v>0.9415334232325179</v>
      </c>
      <c r="Z8" s="31">
        <v>1053</v>
      </c>
      <c r="AA8" s="30">
        <f t="shared" si="11"/>
        <v>0.10142554421113466</v>
      </c>
      <c r="AC8" s="4">
        <f t="shared" si="12"/>
        <v>31139</v>
      </c>
      <c r="AD8" s="4">
        <f t="shared" si="13"/>
        <v>31146</v>
      </c>
      <c r="AE8" s="4">
        <f t="shared" si="14"/>
        <v>7</v>
      </c>
    </row>
    <row r="9" spans="1:31" ht="26.25" customHeight="1">
      <c r="A9" s="10">
        <v>4</v>
      </c>
      <c r="B9" s="15" t="s">
        <v>29</v>
      </c>
      <c r="C9" s="10">
        <v>12</v>
      </c>
      <c r="D9" s="10">
        <v>5</v>
      </c>
      <c r="E9" s="10">
        <v>3</v>
      </c>
      <c r="F9" s="10">
        <f>_xlfn.IFERROR(VLOOKUP(B9,'[1]22h ngày 23.5'!B$11:E$200,4,0),"")</f>
        <v>9990</v>
      </c>
      <c r="G9" s="10">
        <f t="shared" si="15"/>
        <v>9990</v>
      </c>
      <c r="H9" s="10">
        <f t="shared" si="1"/>
        <v>0</v>
      </c>
      <c r="I9" s="12" t="str">
        <f t="shared" si="0"/>
        <v>100%</v>
      </c>
      <c r="J9" s="13">
        <v>0</v>
      </c>
      <c r="K9" s="14">
        <f t="shared" si="2"/>
        <v>9990</v>
      </c>
      <c r="L9" s="14">
        <v>9990</v>
      </c>
      <c r="M9" s="17">
        <f t="shared" si="3"/>
        <v>1</v>
      </c>
      <c r="N9" s="10">
        <v>9966</v>
      </c>
      <c r="O9" s="18">
        <f t="shared" si="4"/>
        <v>0.9975975975975976</v>
      </c>
      <c r="P9" s="14">
        <f t="shared" si="5"/>
        <v>24</v>
      </c>
      <c r="Q9" s="30">
        <f t="shared" si="6"/>
        <v>0.0024024024024024023</v>
      </c>
      <c r="R9" s="31">
        <v>9110</v>
      </c>
      <c r="S9" s="30">
        <f t="shared" si="7"/>
        <v>0.9141079670880995</v>
      </c>
      <c r="T9" s="31">
        <v>1166</v>
      </c>
      <c r="U9" s="30">
        <f t="shared" si="8"/>
        <v>0.11699779249448124</v>
      </c>
      <c r="V9" s="31">
        <v>9146</v>
      </c>
      <c r="W9" s="30">
        <f t="shared" si="9"/>
        <v>0.9177202488460766</v>
      </c>
      <c r="X9" s="31">
        <v>9505</v>
      </c>
      <c r="Y9" s="30">
        <f t="shared" si="10"/>
        <v>0.9537427252659041</v>
      </c>
      <c r="Z9" s="31">
        <v>907</v>
      </c>
      <c r="AA9" s="30">
        <f t="shared" si="11"/>
        <v>0.09100943206903472</v>
      </c>
      <c r="AC9" s="4">
        <f t="shared" si="12"/>
        <v>29834</v>
      </c>
      <c r="AD9" s="4">
        <f t="shared" si="13"/>
        <v>29898</v>
      </c>
      <c r="AE9" s="4">
        <f t="shared" si="14"/>
        <v>64</v>
      </c>
    </row>
    <row r="10" spans="1:31" ht="26.25" customHeight="1">
      <c r="A10" s="10">
        <v>5</v>
      </c>
      <c r="B10" s="15" t="s">
        <v>30</v>
      </c>
      <c r="C10" s="10">
        <v>15</v>
      </c>
      <c r="D10" s="10">
        <v>5</v>
      </c>
      <c r="E10" s="10">
        <v>3</v>
      </c>
      <c r="F10" s="10">
        <f>_xlfn.IFERROR(VLOOKUP(B10,'[1]22h ngày 23.5'!B$11:E$200,4,0),"")</f>
        <v>11745</v>
      </c>
      <c r="G10" s="10">
        <f t="shared" si="15"/>
        <v>11745</v>
      </c>
      <c r="H10" s="10">
        <f t="shared" si="1"/>
        <v>0</v>
      </c>
      <c r="I10" s="12" t="str">
        <f t="shared" si="0"/>
        <v>100%</v>
      </c>
      <c r="J10" s="13">
        <v>0</v>
      </c>
      <c r="K10" s="14">
        <f t="shared" si="2"/>
        <v>11745</v>
      </c>
      <c r="L10" s="14">
        <f>G10</f>
        <v>11745</v>
      </c>
      <c r="M10" s="17">
        <f t="shared" si="3"/>
        <v>1</v>
      </c>
      <c r="N10" s="10">
        <v>11745</v>
      </c>
      <c r="O10" s="18">
        <f t="shared" si="4"/>
        <v>1</v>
      </c>
      <c r="P10" s="14">
        <f t="shared" si="5"/>
        <v>0</v>
      </c>
      <c r="Q10" s="30">
        <f t="shared" si="6"/>
        <v>0</v>
      </c>
      <c r="R10" s="31">
        <v>10903</v>
      </c>
      <c r="S10" s="30">
        <f t="shared" si="7"/>
        <v>0.9283099191145168</v>
      </c>
      <c r="T10" s="31">
        <v>1010</v>
      </c>
      <c r="U10" s="30">
        <f t="shared" si="8"/>
        <v>0.08599404001702853</v>
      </c>
      <c r="V10" s="31">
        <v>11117</v>
      </c>
      <c r="W10" s="30">
        <f t="shared" si="9"/>
        <v>0.9465304384844615</v>
      </c>
      <c r="X10" s="31">
        <v>11212</v>
      </c>
      <c r="Y10" s="30">
        <f t="shared" si="10"/>
        <v>0.9546189868028948</v>
      </c>
      <c r="Z10" s="31">
        <v>705</v>
      </c>
      <c r="AA10" s="30">
        <f t="shared" si="11"/>
        <v>0.06002554278416347</v>
      </c>
      <c r="AC10" s="4">
        <f t="shared" si="12"/>
        <v>34947</v>
      </c>
      <c r="AD10" s="4">
        <f t="shared" si="13"/>
        <v>35235</v>
      </c>
      <c r="AE10" s="4">
        <f t="shared" si="14"/>
        <v>288</v>
      </c>
    </row>
    <row r="11" spans="1:31" ht="26.25" customHeight="1">
      <c r="A11" s="10">
        <v>6</v>
      </c>
      <c r="B11" s="15" t="s">
        <v>31</v>
      </c>
      <c r="C11" s="10">
        <v>10</v>
      </c>
      <c r="D11" s="10">
        <v>5</v>
      </c>
      <c r="E11" s="10">
        <v>3</v>
      </c>
      <c r="F11" s="10">
        <f>_xlfn.IFERROR(VLOOKUP(B11,'[1]22h ngày 23.5'!B$11:E$200,4,0),"")</f>
        <v>7841</v>
      </c>
      <c r="G11" s="10">
        <f t="shared" si="15"/>
        <v>7841</v>
      </c>
      <c r="H11" s="10">
        <f t="shared" si="1"/>
        <v>0</v>
      </c>
      <c r="I11" s="12" t="str">
        <f t="shared" si="0"/>
        <v>100%</v>
      </c>
      <c r="J11" s="13">
        <v>0</v>
      </c>
      <c r="K11" s="14">
        <f t="shared" si="2"/>
        <v>7841</v>
      </c>
      <c r="L11" s="14">
        <v>7841</v>
      </c>
      <c r="M11" s="17">
        <f t="shared" si="3"/>
        <v>1</v>
      </c>
      <c r="N11" s="10">
        <v>7841</v>
      </c>
      <c r="O11" s="18">
        <f t="shared" si="4"/>
        <v>1</v>
      </c>
      <c r="P11" s="14">
        <f t="shared" si="5"/>
        <v>0</v>
      </c>
      <c r="Q11" s="30">
        <f t="shared" si="6"/>
        <v>0</v>
      </c>
      <c r="R11" s="31">
        <v>6486</v>
      </c>
      <c r="S11" s="30">
        <f t="shared" si="7"/>
        <v>0.8271904093865579</v>
      </c>
      <c r="T11" s="31">
        <f>2039-30</f>
        <v>2009</v>
      </c>
      <c r="U11" s="30">
        <f t="shared" si="8"/>
        <v>0.2562173192194873</v>
      </c>
      <c r="V11" s="31">
        <v>6519</v>
      </c>
      <c r="W11" s="30">
        <f t="shared" si="9"/>
        <v>0.8313990562428262</v>
      </c>
      <c r="X11" s="31">
        <v>7110</v>
      </c>
      <c r="Y11" s="30">
        <f t="shared" si="10"/>
        <v>0.9067720953959955</v>
      </c>
      <c r="Z11" s="31">
        <v>1392</v>
      </c>
      <c r="AA11" s="30">
        <f t="shared" si="11"/>
        <v>0.1775283764825915</v>
      </c>
      <c r="AC11" s="4">
        <f t="shared" si="12"/>
        <v>23516</v>
      </c>
      <c r="AD11" s="4">
        <f t="shared" si="13"/>
        <v>23523</v>
      </c>
      <c r="AE11" s="28">
        <f t="shared" si="14"/>
        <v>7</v>
      </c>
    </row>
    <row r="12" spans="1:31" ht="26.25" customHeight="1">
      <c r="A12" s="10">
        <v>7</v>
      </c>
      <c r="B12" s="15" t="s">
        <v>32</v>
      </c>
      <c r="C12" s="10">
        <v>8</v>
      </c>
      <c r="D12" s="10">
        <v>5</v>
      </c>
      <c r="E12" s="10">
        <v>3</v>
      </c>
      <c r="F12" s="10">
        <f>_xlfn.IFERROR(VLOOKUP(B12,'[1]22h ngày 23.5'!B$11:E$200,4,0),"")</f>
        <v>7268</v>
      </c>
      <c r="G12" s="10">
        <f t="shared" si="15"/>
        <v>7268</v>
      </c>
      <c r="H12" s="10">
        <f t="shared" si="1"/>
        <v>0</v>
      </c>
      <c r="I12" s="12" t="str">
        <f t="shared" si="0"/>
        <v>100%</v>
      </c>
      <c r="J12" s="13">
        <v>0</v>
      </c>
      <c r="K12" s="14">
        <f t="shared" si="2"/>
        <v>7268</v>
      </c>
      <c r="L12" s="14">
        <f>K12</f>
        <v>7268</v>
      </c>
      <c r="M12" s="17">
        <f t="shared" si="3"/>
        <v>1</v>
      </c>
      <c r="N12" s="10">
        <v>7245</v>
      </c>
      <c r="O12" s="18">
        <f t="shared" si="4"/>
        <v>0.9968354430379747</v>
      </c>
      <c r="P12" s="14">
        <f t="shared" si="5"/>
        <v>23</v>
      </c>
      <c r="Q12" s="30">
        <f t="shared" si="6"/>
        <v>0.0031645569620253164</v>
      </c>
      <c r="R12" s="31">
        <v>6279</v>
      </c>
      <c r="S12" s="30">
        <f t="shared" si="7"/>
        <v>0.8666666666666667</v>
      </c>
      <c r="T12" s="31">
        <v>1001</v>
      </c>
      <c r="U12" s="30">
        <f t="shared" si="8"/>
        <v>0.13816425120772946</v>
      </c>
      <c r="V12" s="31">
        <v>6696</v>
      </c>
      <c r="W12" s="30">
        <f t="shared" si="9"/>
        <v>0.924223602484472</v>
      </c>
      <c r="X12" s="31">
        <v>6827</v>
      </c>
      <c r="Y12" s="30">
        <f t="shared" si="10"/>
        <v>0.9423050379572119</v>
      </c>
      <c r="Z12" s="31">
        <v>833</v>
      </c>
      <c r="AA12" s="30">
        <f t="shared" si="11"/>
        <v>0.11497584541062802</v>
      </c>
      <c r="AC12" s="4">
        <f t="shared" si="12"/>
        <v>21636</v>
      </c>
      <c r="AD12" s="4">
        <f t="shared" si="13"/>
        <v>21735</v>
      </c>
      <c r="AE12" s="4">
        <f t="shared" si="14"/>
        <v>99</v>
      </c>
    </row>
    <row r="13" spans="1:31" ht="26.25" customHeight="1">
      <c r="A13" s="10">
        <v>8</v>
      </c>
      <c r="B13" s="15" t="s">
        <v>33</v>
      </c>
      <c r="C13" s="10">
        <v>8</v>
      </c>
      <c r="D13" s="10">
        <v>5</v>
      </c>
      <c r="E13" s="10">
        <v>3</v>
      </c>
      <c r="F13" s="10">
        <f>_xlfn.IFERROR(VLOOKUP(B13,'[1]22h ngày 23.5'!B$11:E$200,4,0),"")</f>
        <v>5249</v>
      </c>
      <c r="G13" s="10">
        <f t="shared" si="15"/>
        <v>5249</v>
      </c>
      <c r="H13" s="10">
        <f t="shared" si="1"/>
        <v>0</v>
      </c>
      <c r="I13" s="12" t="str">
        <f t="shared" si="0"/>
        <v>100%</v>
      </c>
      <c r="J13" s="13">
        <v>0</v>
      </c>
      <c r="K13" s="14">
        <f t="shared" si="2"/>
        <v>5249</v>
      </c>
      <c r="L13" s="14">
        <f>K13</f>
        <v>5249</v>
      </c>
      <c r="M13" s="17">
        <f t="shared" si="3"/>
        <v>1</v>
      </c>
      <c r="N13" s="10">
        <v>5237</v>
      </c>
      <c r="O13" s="18">
        <f t="shared" si="4"/>
        <v>0.9977138502571918</v>
      </c>
      <c r="P13" s="14">
        <f t="shared" si="5"/>
        <v>12</v>
      </c>
      <c r="Q13" s="30">
        <f t="shared" si="6"/>
        <v>0.002286149742808154</v>
      </c>
      <c r="R13" s="31">
        <v>4637</v>
      </c>
      <c r="S13" s="30">
        <f t="shared" si="7"/>
        <v>0.8854305900324614</v>
      </c>
      <c r="T13" s="31">
        <v>979</v>
      </c>
      <c r="U13" s="30">
        <f t="shared" si="8"/>
        <v>0.1869390872637006</v>
      </c>
      <c r="V13" s="31">
        <v>4722</v>
      </c>
      <c r="W13" s="30">
        <f t="shared" si="9"/>
        <v>0.9016612564445293</v>
      </c>
      <c r="X13" s="31">
        <v>4752</v>
      </c>
      <c r="Y13" s="30">
        <f t="shared" si="10"/>
        <v>0.9073897269429062</v>
      </c>
      <c r="Z13" s="31">
        <v>464</v>
      </c>
      <c r="AA13" s="30">
        <f t="shared" si="11"/>
        <v>0.0886003437082299</v>
      </c>
      <c r="AC13" s="4">
        <f t="shared" si="12"/>
        <v>15554</v>
      </c>
      <c r="AD13" s="4">
        <f t="shared" si="13"/>
        <v>15711</v>
      </c>
      <c r="AE13" s="4">
        <f t="shared" si="14"/>
        <v>157</v>
      </c>
    </row>
    <row r="14" spans="1:31" ht="26.25" customHeight="1">
      <c r="A14" s="10">
        <v>9</v>
      </c>
      <c r="B14" s="15" t="s">
        <v>34</v>
      </c>
      <c r="C14" s="10">
        <v>10</v>
      </c>
      <c r="D14" s="10">
        <v>5</v>
      </c>
      <c r="E14" s="10">
        <v>3</v>
      </c>
      <c r="F14" s="10">
        <f>_xlfn.IFERROR(VLOOKUP(B14,'[1]22h ngày 23.5'!B$11:E$200,4,0),"")</f>
        <v>8615</v>
      </c>
      <c r="G14" s="10">
        <f t="shared" si="15"/>
        <v>8615</v>
      </c>
      <c r="H14" s="10">
        <f t="shared" si="1"/>
        <v>0</v>
      </c>
      <c r="I14" s="12" t="str">
        <f t="shared" si="0"/>
        <v>100%</v>
      </c>
      <c r="J14" s="13">
        <v>0</v>
      </c>
      <c r="K14" s="14">
        <f t="shared" si="2"/>
        <v>8615</v>
      </c>
      <c r="L14" s="14">
        <f>K14</f>
        <v>8615</v>
      </c>
      <c r="M14" s="17">
        <f t="shared" si="3"/>
        <v>1</v>
      </c>
      <c r="N14" s="14">
        <f>L14</f>
        <v>8615</v>
      </c>
      <c r="O14" s="18">
        <f t="shared" si="4"/>
        <v>1</v>
      </c>
      <c r="P14" s="14">
        <f t="shared" si="5"/>
        <v>0</v>
      </c>
      <c r="Q14" s="30">
        <f t="shared" si="6"/>
        <v>0</v>
      </c>
      <c r="R14" s="31">
        <v>7624</v>
      </c>
      <c r="S14" s="30">
        <f t="shared" si="7"/>
        <v>0.8849680789320952</v>
      </c>
      <c r="T14" s="31">
        <f>1925-535</f>
        <v>1390</v>
      </c>
      <c r="U14" s="30">
        <f t="shared" si="8"/>
        <v>0.16134648868253046</v>
      </c>
      <c r="V14" s="31">
        <v>7853</v>
      </c>
      <c r="W14" s="30">
        <f t="shared" si="9"/>
        <v>0.9115496227510157</v>
      </c>
      <c r="X14" s="31">
        <v>8203</v>
      </c>
      <c r="Y14" s="30">
        <f t="shared" si="10"/>
        <v>0.9521764364480557</v>
      </c>
      <c r="Z14" s="31">
        <f>1817-1046</f>
        <v>771</v>
      </c>
      <c r="AA14" s="30">
        <f t="shared" si="11"/>
        <v>0.08949506674405107</v>
      </c>
      <c r="AC14" s="4">
        <f t="shared" si="12"/>
        <v>25841</v>
      </c>
      <c r="AD14" s="4">
        <f t="shared" si="13"/>
        <v>25845</v>
      </c>
      <c r="AE14" s="28">
        <f t="shared" si="14"/>
        <v>4</v>
      </c>
    </row>
    <row r="15" spans="1:31" ht="26.25" customHeight="1">
      <c r="A15" s="10">
        <v>10</v>
      </c>
      <c r="B15" s="15" t="s">
        <v>35</v>
      </c>
      <c r="C15" s="10">
        <v>15</v>
      </c>
      <c r="D15" s="10">
        <v>5</v>
      </c>
      <c r="E15" s="10">
        <v>3</v>
      </c>
      <c r="F15" s="10">
        <f>_xlfn.IFERROR(VLOOKUP(B15,'[1]22h ngày 23.5'!B$11:E$200,4,0),"")</f>
        <v>12880</v>
      </c>
      <c r="G15" s="10">
        <f t="shared" si="15"/>
        <v>12880</v>
      </c>
      <c r="H15" s="10">
        <f t="shared" si="1"/>
        <v>0</v>
      </c>
      <c r="I15" s="12" t="str">
        <f t="shared" si="0"/>
        <v>100%</v>
      </c>
      <c r="J15" s="13">
        <v>0</v>
      </c>
      <c r="K15" s="14">
        <f t="shared" si="2"/>
        <v>12880</v>
      </c>
      <c r="L15" s="14">
        <v>12880</v>
      </c>
      <c r="M15" s="17">
        <f t="shared" si="3"/>
        <v>1</v>
      </c>
      <c r="N15" s="10">
        <v>12838</v>
      </c>
      <c r="O15" s="18">
        <f t="shared" si="4"/>
        <v>0.9967391304347826</v>
      </c>
      <c r="P15" s="14">
        <f t="shared" si="5"/>
        <v>42</v>
      </c>
      <c r="Q15" s="30">
        <f t="shared" si="6"/>
        <v>0.003260869565217391</v>
      </c>
      <c r="R15" s="31">
        <v>11493</v>
      </c>
      <c r="S15" s="30">
        <f t="shared" si="7"/>
        <v>0.8952329023212339</v>
      </c>
      <c r="T15" s="31">
        <v>2416</v>
      </c>
      <c r="U15" s="30">
        <f t="shared" si="8"/>
        <v>0.18819130705717402</v>
      </c>
      <c r="V15" s="31">
        <v>11272</v>
      </c>
      <c r="W15" s="30">
        <f t="shared" si="9"/>
        <v>0.8780183829256893</v>
      </c>
      <c r="X15" s="31">
        <v>11028</v>
      </c>
      <c r="Y15" s="30">
        <f t="shared" si="10"/>
        <v>0.8590123072129615</v>
      </c>
      <c r="Z15" s="31">
        <v>2032</v>
      </c>
      <c r="AA15" s="30">
        <f t="shared" si="11"/>
        <v>0.15828010593550398</v>
      </c>
      <c r="AC15" s="4">
        <f t="shared" si="12"/>
        <v>38241</v>
      </c>
      <c r="AD15" s="4">
        <f t="shared" si="13"/>
        <v>38514</v>
      </c>
      <c r="AE15" s="4">
        <f t="shared" si="14"/>
        <v>273</v>
      </c>
    </row>
    <row r="16" spans="1:31" ht="26.25" customHeight="1">
      <c r="A16" s="10">
        <v>11</v>
      </c>
      <c r="B16" s="15" t="s">
        <v>36</v>
      </c>
      <c r="C16" s="10">
        <v>13</v>
      </c>
      <c r="D16" s="10">
        <v>5</v>
      </c>
      <c r="E16" s="10">
        <v>3</v>
      </c>
      <c r="F16" s="10">
        <f>_xlfn.IFERROR(VLOOKUP(B16,'[1]22h ngày 23.5'!B$11:E$200,4,0),"")</f>
        <v>12156</v>
      </c>
      <c r="G16" s="10">
        <f t="shared" si="15"/>
        <v>12156</v>
      </c>
      <c r="H16" s="10">
        <f t="shared" si="1"/>
        <v>0</v>
      </c>
      <c r="I16" s="12" t="str">
        <f t="shared" si="0"/>
        <v>100%</v>
      </c>
      <c r="J16" s="13">
        <v>0</v>
      </c>
      <c r="K16" s="14">
        <f t="shared" si="2"/>
        <v>12156</v>
      </c>
      <c r="L16" s="14">
        <f>K16</f>
        <v>12156</v>
      </c>
      <c r="M16" s="17">
        <f t="shared" si="3"/>
        <v>1</v>
      </c>
      <c r="N16" s="10">
        <v>12041</v>
      </c>
      <c r="O16" s="18">
        <f t="shared" si="4"/>
        <v>0.990539651201053</v>
      </c>
      <c r="P16" s="14">
        <f t="shared" si="5"/>
        <v>115</v>
      </c>
      <c r="Q16" s="30">
        <f t="shared" si="6"/>
        <v>0.009460348798947022</v>
      </c>
      <c r="R16" s="31">
        <v>10600</v>
      </c>
      <c r="S16" s="30">
        <f t="shared" si="7"/>
        <v>0.8803255543559505</v>
      </c>
      <c r="T16" s="31">
        <f>3298-1300</f>
        <v>1998</v>
      </c>
      <c r="U16" s="30">
        <f t="shared" si="8"/>
        <v>0.1659330620380367</v>
      </c>
      <c r="V16" s="31">
        <v>10780</v>
      </c>
      <c r="W16" s="30">
        <f t="shared" si="9"/>
        <v>0.8952744788638818</v>
      </c>
      <c r="X16" s="31">
        <v>11105</v>
      </c>
      <c r="Y16" s="30">
        <f t="shared" si="10"/>
        <v>0.9222655925587576</v>
      </c>
      <c r="Z16" s="31">
        <f>2250-614</f>
        <v>1636</v>
      </c>
      <c r="AA16" s="30">
        <f t="shared" si="11"/>
        <v>0.135869113860975</v>
      </c>
      <c r="AC16" s="4">
        <f t="shared" si="12"/>
        <v>36119</v>
      </c>
      <c r="AD16" s="4">
        <f t="shared" si="13"/>
        <v>36123</v>
      </c>
      <c r="AE16" s="28">
        <f t="shared" si="14"/>
        <v>4</v>
      </c>
    </row>
    <row r="17" spans="1:31" ht="26.25" customHeight="1">
      <c r="A17" s="10">
        <v>12</v>
      </c>
      <c r="B17" s="15" t="s">
        <v>37</v>
      </c>
      <c r="C17" s="10">
        <v>12</v>
      </c>
      <c r="D17" s="10">
        <v>5</v>
      </c>
      <c r="E17" s="10">
        <v>3</v>
      </c>
      <c r="F17" s="10">
        <f>_xlfn.IFERROR(VLOOKUP(B17,'[1]22h ngày 23.5'!B$11:E$200,4,0),"")</f>
        <v>8850</v>
      </c>
      <c r="G17" s="10">
        <f t="shared" si="15"/>
        <v>8850</v>
      </c>
      <c r="H17" s="10">
        <f t="shared" si="1"/>
        <v>0</v>
      </c>
      <c r="I17" s="12" t="str">
        <f t="shared" si="0"/>
        <v>100%</v>
      </c>
      <c r="J17" s="13">
        <v>0</v>
      </c>
      <c r="K17" s="14">
        <f t="shared" si="2"/>
        <v>8850</v>
      </c>
      <c r="L17" s="14">
        <f>K17</f>
        <v>8850</v>
      </c>
      <c r="M17" s="17">
        <f t="shared" si="3"/>
        <v>1</v>
      </c>
      <c r="N17" s="14">
        <f>L17</f>
        <v>8850</v>
      </c>
      <c r="O17" s="18">
        <f t="shared" si="4"/>
        <v>1</v>
      </c>
      <c r="P17" s="14">
        <f t="shared" si="5"/>
        <v>0</v>
      </c>
      <c r="Q17" s="30">
        <f t="shared" si="6"/>
        <v>0</v>
      </c>
      <c r="R17" s="31">
        <v>8372</v>
      </c>
      <c r="S17" s="30">
        <f t="shared" si="7"/>
        <v>0.9459887005649718</v>
      </c>
      <c r="T17" s="31">
        <v>869</v>
      </c>
      <c r="U17" s="30">
        <f t="shared" si="8"/>
        <v>0.09819209039548023</v>
      </c>
      <c r="V17" s="31">
        <v>8439</v>
      </c>
      <c r="W17" s="30">
        <f t="shared" si="9"/>
        <v>0.9535593220338983</v>
      </c>
      <c r="X17" s="31">
        <v>8300</v>
      </c>
      <c r="Y17" s="30">
        <f t="shared" si="10"/>
        <v>0.9378531073446328</v>
      </c>
      <c r="Z17" s="31">
        <v>541</v>
      </c>
      <c r="AA17" s="30">
        <f t="shared" si="11"/>
        <v>0.06112994350282486</v>
      </c>
      <c r="AC17" s="4">
        <f t="shared" si="12"/>
        <v>26521</v>
      </c>
      <c r="AD17" s="4">
        <f t="shared" si="13"/>
        <v>26550</v>
      </c>
      <c r="AE17" s="4">
        <f t="shared" si="14"/>
        <v>29</v>
      </c>
    </row>
    <row r="18" spans="1:31" ht="26.25" customHeight="1">
      <c r="A18" s="10">
        <v>13</v>
      </c>
      <c r="B18" s="15" t="s">
        <v>38</v>
      </c>
      <c r="C18" s="10">
        <v>16</v>
      </c>
      <c r="D18" s="10">
        <v>5</v>
      </c>
      <c r="E18" s="10">
        <v>3</v>
      </c>
      <c r="F18" s="10">
        <f>_xlfn.IFERROR(VLOOKUP(B18,'[1]22h ngày 23.5'!B$11:E$200,4,0),"")</f>
        <v>13505</v>
      </c>
      <c r="G18" s="10">
        <f t="shared" si="15"/>
        <v>13505</v>
      </c>
      <c r="H18" s="10">
        <f t="shared" si="1"/>
        <v>0</v>
      </c>
      <c r="I18" s="12" t="str">
        <f t="shared" si="0"/>
        <v>100%</v>
      </c>
      <c r="J18" s="13">
        <v>0</v>
      </c>
      <c r="K18" s="14">
        <f t="shared" si="2"/>
        <v>13505</v>
      </c>
      <c r="L18" s="14">
        <f>K18</f>
        <v>13505</v>
      </c>
      <c r="M18" s="17">
        <f t="shared" si="3"/>
        <v>1</v>
      </c>
      <c r="N18" s="10">
        <v>13487</v>
      </c>
      <c r="O18" s="18">
        <f t="shared" si="4"/>
        <v>0.9986671603109959</v>
      </c>
      <c r="P18" s="14">
        <f t="shared" si="5"/>
        <v>18</v>
      </c>
      <c r="Q18" s="30">
        <f t="shared" si="6"/>
        <v>0.0013328396890040725</v>
      </c>
      <c r="R18" s="31">
        <v>12575</v>
      </c>
      <c r="S18" s="30">
        <f t="shared" si="7"/>
        <v>0.9323793282420109</v>
      </c>
      <c r="T18" s="31">
        <v>1518</v>
      </c>
      <c r="U18" s="30">
        <f t="shared" si="8"/>
        <v>0.11255282864981093</v>
      </c>
      <c r="V18" s="31">
        <v>12541</v>
      </c>
      <c r="W18" s="30">
        <f t="shared" si="9"/>
        <v>0.92985838214577</v>
      </c>
      <c r="X18" s="31">
        <v>12143</v>
      </c>
      <c r="Y18" s="30">
        <f t="shared" si="10"/>
        <v>0.9003484837250686</v>
      </c>
      <c r="Z18" s="31">
        <v>1587</v>
      </c>
      <c r="AA18" s="30">
        <f t="shared" si="11"/>
        <v>0.11766886631571143</v>
      </c>
      <c r="AC18" s="4">
        <f t="shared" si="12"/>
        <v>40364</v>
      </c>
      <c r="AD18" s="4">
        <f t="shared" si="13"/>
        <v>40461</v>
      </c>
      <c r="AE18" s="4">
        <f t="shared" si="14"/>
        <v>97</v>
      </c>
    </row>
    <row r="19" spans="1:31" ht="26.25" customHeight="1">
      <c r="A19" s="10">
        <v>14</v>
      </c>
      <c r="B19" s="15" t="s">
        <v>39</v>
      </c>
      <c r="C19" s="10">
        <v>13</v>
      </c>
      <c r="D19" s="10">
        <v>5</v>
      </c>
      <c r="E19" s="10">
        <v>3</v>
      </c>
      <c r="F19" s="10">
        <f>_xlfn.IFERROR(VLOOKUP(B19,'[1]22h ngày 23.5'!B$11:E$200,4,0),"")</f>
        <v>11125</v>
      </c>
      <c r="G19" s="10">
        <f t="shared" si="15"/>
        <v>11125</v>
      </c>
      <c r="H19" s="10">
        <f t="shared" si="1"/>
        <v>0</v>
      </c>
      <c r="I19" s="12" t="str">
        <f t="shared" si="0"/>
        <v>100%</v>
      </c>
      <c r="J19" s="13">
        <v>0</v>
      </c>
      <c r="K19" s="14">
        <f t="shared" si="2"/>
        <v>11125</v>
      </c>
      <c r="L19" s="14">
        <f>K19</f>
        <v>11125</v>
      </c>
      <c r="M19" s="17">
        <f t="shared" si="3"/>
        <v>1</v>
      </c>
      <c r="N19" s="14">
        <v>11101</v>
      </c>
      <c r="O19" s="18">
        <f t="shared" si="4"/>
        <v>0.9978426966292134</v>
      </c>
      <c r="P19" s="14">
        <f t="shared" si="5"/>
        <v>24</v>
      </c>
      <c r="Q19" s="18">
        <f t="shared" si="6"/>
        <v>0.0021573033707865167</v>
      </c>
      <c r="R19" s="10">
        <v>9426</v>
      </c>
      <c r="S19" s="18">
        <f t="shared" si="7"/>
        <v>0.8491126925502207</v>
      </c>
      <c r="T19" s="10">
        <v>1451</v>
      </c>
      <c r="U19" s="18">
        <f t="shared" si="8"/>
        <v>0.13070894514007747</v>
      </c>
      <c r="V19" s="10">
        <v>10100</v>
      </c>
      <c r="W19" s="18">
        <f t="shared" si="9"/>
        <v>0.9098279434285199</v>
      </c>
      <c r="X19" s="10">
        <v>10240</v>
      </c>
      <c r="Y19" s="18">
        <f t="shared" si="10"/>
        <v>0.9224394198720836</v>
      </c>
      <c r="Z19" s="10">
        <v>2036</v>
      </c>
      <c r="AA19" s="18">
        <f t="shared" si="11"/>
        <v>0.18340690027925413</v>
      </c>
      <c r="AC19" s="4">
        <f t="shared" si="12"/>
        <v>33253</v>
      </c>
      <c r="AD19" s="4">
        <f t="shared" si="13"/>
        <v>33303</v>
      </c>
      <c r="AE19" s="4">
        <f t="shared" si="14"/>
        <v>50</v>
      </c>
    </row>
    <row r="20" spans="1:31" ht="26.25" customHeight="1">
      <c r="A20" s="10">
        <v>15</v>
      </c>
      <c r="B20" s="15" t="s">
        <v>40</v>
      </c>
      <c r="C20" s="10">
        <v>5</v>
      </c>
      <c r="D20" s="10">
        <v>5</v>
      </c>
      <c r="E20" s="10">
        <v>3</v>
      </c>
      <c r="F20" s="10">
        <f>_xlfn.IFERROR(VLOOKUP(B20,'[1]22h ngày 23.5'!B$11:E$200,4,0),"")</f>
        <v>1206</v>
      </c>
      <c r="G20" s="10">
        <f t="shared" si="15"/>
        <v>1206</v>
      </c>
      <c r="H20" s="10">
        <f t="shared" si="1"/>
        <v>0</v>
      </c>
      <c r="I20" s="12" t="str">
        <f t="shared" si="0"/>
        <v>100%</v>
      </c>
      <c r="J20" s="13">
        <v>0</v>
      </c>
      <c r="K20" s="14">
        <f t="shared" si="2"/>
        <v>1206</v>
      </c>
      <c r="L20" s="14">
        <f>K20</f>
        <v>1206</v>
      </c>
      <c r="M20" s="17">
        <f t="shared" si="3"/>
        <v>1</v>
      </c>
      <c r="N20" s="10">
        <v>1204</v>
      </c>
      <c r="O20" s="18">
        <f t="shared" si="4"/>
        <v>0.9983416252072969</v>
      </c>
      <c r="P20" s="14">
        <f t="shared" si="5"/>
        <v>2</v>
      </c>
      <c r="Q20" s="18">
        <f t="shared" si="6"/>
        <v>0.001658374792703151</v>
      </c>
      <c r="R20" s="10">
        <v>1099</v>
      </c>
      <c r="S20" s="18">
        <f t="shared" si="7"/>
        <v>0.9127906976744186</v>
      </c>
      <c r="T20" s="10">
        <v>144</v>
      </c>
      <c r="U20" s="18">
        <f t="shared" si="8"/>
        <v>0.11960132890365449</v>
      </c>
      <c r="V20" s="10">
        <v>1084</v>
      </c>
      <c r="W20" s="18">
        <f t="shared" si="9"/>
        <v>0.9003322259136213</v>
      </c>
      <c r="X20" s="10">
        <v>1098</v>
      </c>
      <c r="Y20" s="18">
        <f t="shared" si="10"/>
        <v>0.9119601328903655</v>
      </c>
      <c r="Z20" s="10">
        <v>183</v>
      </c>
      <c r="AA20" s="18">
        <f t="shared" si="11"/>
        <v>0.15199335548172757</v>
      </c>
      <c r="AC20" s="4">
        <f t="shared" si="12"/>
        <v>3608</v>
      </c>
      <c r="AD20" s="4">
        <f t="shared" si="13"/>
        <v>3612</v>
      </c>
      <c r="AE20" s="4">
        <f t="shared" si="14"/>
        <v>4</v>
      </c>
    </row>
    <row r="21" spans="1:31" ht="26.25" customHeight="1">
      <c r="A21" s="10">
        <v>16</v>
      </c>
      <c r="B21" s="15" t="s">
        <v>41</v>
      </c>
      <c r="C21" s="10">
        <v>5</v>
      </c>
      <c r="D21" s="10">
        <v>5</v>
      </c>
      <c r="E21" s="10">
        <v>3</v>
      </c>
      <c r="F21" s="10">
        <f>_xlfn.IFERROR(VLOOKUP(B21,'[1]22h ngày 23.5'!B$11:E$200,4,0),"")</f>
        <v>2597</v>
      </c>
      <c r="G21" s="10">
        <v>2596</v>
      </c>
      <c r="H21" s="10">
        <f t="shared" si="1"/>
        <v>1</v>
      </c>
      <c r="I21" s="18">
        <f t="shared" si="0"/>
        <v>0.9996149403157489</v>
      </c>
      <c r="J21" s="13">
        <v>0</v>
      </c>
      <c r="K21" s="14">
        <f t="shared" si="2"/>
        <v>2596</v>
      </c>
      <c r="L21" s="14">
        <v>2596</v>
      </c>
      <c r="M21" s="17">
        <f t="shared" si="3"/>
        <v>1</v>
      </c>
      <c r="N21" s="10">
        <v>2571</v>
      </c>
      <c r="O21" s="18">
        <f t="shared" si="4"/>
        <v>0.9903697996918336</v>
      </c>
      <c r="P21" s="14">
        <f t="shared" si="5"/>
        <v>25</v>
      </c>
      <c r="Q21" s="18">
        <f t="shared" si="6"/>
        <v>0.00963020030816641</v>
      </c>
      <c r="R21" s="10">
        <v>2354</v>
      </c>
      <c r="S21" s="18">
        <f t="shared" si="7"/>
        <v>0.9155970439517698</v>
      </c>
      <c r="T21" s="10">
        <v>332</v>
      </c>
      <c r="U21" s="18">
        <f t="shared" si="8"/>
        <v>0.12913263321664722</v>
      </c>
      <c r="V21" s="10">
        <v>2348</v>
      </c>
      <c r="W21" s="18">
        <f t="shared" si="9"/>
        <v>0.9132633216647219</v>
      </c>
      <c r="X21" s="10">
        <v>2379</v>
      </c>
      <c r="Y21" s="18">
        <f t="shared" si="10"/>
        <v>0.9253208868144691</v>
      </c>
      <c r="Z21" s="29">
        <f>301-4</f>
        <v>297</v>
      </c>
      <c r="AA21" s="18">
        <f t="shared" si="11"/>
        <v>0.11551925320886815</v>
      </c>
      <c r="AC21" s="4">
        <f t="shared" si="12"/>
        <v>7710</v>
      </c>
      <c r="AD21" s="4">
        <f t="shared" si="13"/>
        <v>7713</v>
      </c>
      <c r="AE21" s="28">
        <f t="shared" si="14"/>
        <v>3</v>
      </c>
    </row>
    <row r="22" spans="1:27" ht="26.25" customHeight="1">
      <c r="A22" s="38" t="s">
        <v>0</v>
      </c>
      <c r="B22" s="39"/>
      <c r="C22" s="11">
        <f>SUM(C6:C21)</f>
        <v>174</v>
      </c>
      <c r="D22" s="11"/>
      <c r="E22" s="11"/>
      <c r="F22" s="16">
        <f>SUM(F6:F21)</f>
        <v>143476</v>
      </c>
      <c r="G22" s="16">
        <f aca="true" t="shared" si="16" ref="G22:Z22">SUM(G6:G21)</f>
        <v>143474</v>
      </c>
      <c r="H22" s="11">
        <f>F22-G22</f>
        <v>2</v>
      </c>
      <c r="I22" s="23">
        <f>IF(G22=F22,"100%",G22/F22)</f>
        <v>0.9999860603864061</v>
      </c>
      <c r="J22" s="11">
        <f t="shared" si="16"/>
        <v>0</v>
      </c>
      <c r="K22" s="24">
        <f t="shared" si="16"/>
        <v>143474</v>
      </c>
      <c r="L22" s="24">
        <f t="shared" si="16"/>
        <v>143474</v>
      </c>
      <c r="M22" s="25">
        <f t="shared" si="3"/>
        <v>1</v>
      </c>
      <c r="N22" s="24">
        <f t="shared" si="16"/>
        <v>143146</v>
      </c>
      <c r="O22" s="26">
        <f t="shared" si="4"/>
        <v>0.9977138715028507</v>
      </c>
      <c r="P22" s="24">
        <f t="shared" si="16"/>
        <v>328</v>
      </c>
      <c r="Q22" s="26">
        <f t="shared" si="6"/>
        <v>0.0022861284971493093</v>
      </c>
      <c r="R22" s="24">
        <f t="shared" si="16"/>
        <v>129121</v>
      </c>
      <c r="S22" s="26">
        <f t="shared" si="7"/>
        <v>0.9020231092730499</v>
      </c>
      <c r="T22" s="24">
        <f t="shared" si="16"/>
        <v>20321</v>
      </c>
      <c r="U22" s="26">
        <f t="shared" si="8"/>
        <v>0.1419599569670127</v>
      </c>
      <c r="V22" s="24">
        <f t="shared" si="16"/>
        <v>130641</v>
      </c>
      <c r="W22" s="26">
        <f t="shared" si="9"/>
        <v>0.9126416386067372</v>
      </c>
      <c r="X22" s="24">
        <f t="shared" si="16"/>
        <v>131983</v>
      </c>
      <c r="Y22" s="26">
        <f t="shared" si="10"/>
        <v>0.9220166822684532</v>
      </c>
      <c r="Z22" s="24">
        <f t="shared" si="16"/>
        <v>16260</v>
      </c>
      <c r="AA22" s="26">
        <f t="shared" si="11"/>
        <v>0.1135903203722074</v>
      </c>
    </row>
    <row r="24" ht="20.25" customHeight="1">
      <c r="X24" s="19"/>
    </row>
    <row r="25" spans="15:24" ht="18.75">
      <c r="O25" s="27"/>
      <c r="W25" s="20" t="s">
        <v>46</v>
      </c>
      <c r="X25" s="19"/>
    </row>
    <row r="26" ht="18.75">
      <c r="W26" s="22" t="s">
        <v>49</v>
      </c>
    </row>
    <row r="27" ht="18.75">
      <c r="W27" s="21"/>
    </row>
    <row r="28" ht="18.75">
      <c r="W28" s="21"/>
    </row>
    <row r="29" ht="18.75">
      <c r="W29" s="21"/>
    </row>
    <row r="30" ht="18.75">
      <c r="W30" s="21"/>
    </row>
    <row r="31" ht="18.75">
      <c r="W31" s="21"/>
    </row>
    <row r="32" ht="18.75">
      <c r="W32" s="22" t="s">
        <v>47</v>
      </c>
    </row>
  </sheetData>
  <sheetProtection/>
  <mergeCells count="22">
    <mergeCell ref="G3:G4"/>
    <mergeCell ref="H3:H4"/>
    <mergeCell ref="E3:E4"/>
    <mergeCell ref="F3:F4"/>
    <mergeCell ref="A1:G1"/>
    <mergeCell ref="H1:AA1"/>
    <mergeCell ref="A3:A4"/>
    <mergeCell ref="B3:B4"/>
    <mergeCell ref="C3:C4"/>
    <mergeCell ref="D3:D4"/>
    <mergeCell ref="V3:W3"/>
    <mergeCell ref="X3:Y3"/>
    <mergeCell ref="R3:S3"/>
    <mergeCell ref="T3:U3"/>
    <mergeCell ref="N3:O3"/>
    <mergeCell ref="P3:Q3"/>
    <mergeCell ref="Z3:AA3"/>
    <mergeCell ref="A22:B22"/>
    <mergeCell ref="I3:I4"/>
    <mergeCell ref="J3:J4"/>
    <mergeCell ref="K3:K4"/>
    <mergeCell ref="L3:M3"/>
  </mergeCells>
  <printOptions/>
  <pageMargins left="0.35433070866141736" right="0.1968503937007874" top="0.5511811023622047" bottom="0.4724409448818898" header="0.31496062992125984" footer="0.31496062992125984"/>
  <pageSetup blackAndWhite="1"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IPHOPNE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Windows User</cp:lastModifiedBy>
  <cp:lastPrinted>2021-05-24T03:24:51Z</cp:lastPrinted>
  <dcterms:created xsi:type="dcterms:W3CDTF">2011-02-28T07:51:31Z</dcterms:created>
  <dcterms:modified xsi:type="dcterms:W3CDTF">2021-05-25T00:30:12Z</dcterms:modified>
  <cp:category/>
  <cp:version/>
  <cp:contentType/>
  <cp:contentStatus/>
</cp:coreProperties>
</file>