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80" windowHeight="8760" tabRatio="744" activeTab="2"/>
  </bookViews>
  <sheets>
    <sheet name="27.1" sheetId="1" r:id="rId1"/>
    <sheet name="27.2" sheetId="2" r:id="rId2"/>
    <sheet name="27.3" sheetId="3" r:id="rId3"/>
    <sheet name="H.4.1-HDNDH-SNV" sheetId="4" r:id="rId4"/>
    <sheet name="H.4.2-HDNDH-SNV" sheetId="5" r:id="rId5"/>
  </sheets>
  <definedNames>
    <definedName name="_xlfn.IFERROR" hidden="1">#NAME?</definedName>
    <definedName name="_xlnm.Print_Titles" localSheetId="0">'27.1'!$3:$4</definedName>
    <definedName name="_xlnm.Print_Titles" localSheetId="1">'27.2'!$3:$4</definedName>
    <definedName name="_xlnm.Print_Titles" localSheetId="3">'H.4.1-HDNDH-SNV'!$3:$5</definedName>
    <definedName name="_xlnm.Print_Titles" localSheetId="4">'H.4.2-HDNDH-SNV'!$4:$6</definedName>
  </definedNames>
  <calcPr fullCalcOnLoad="1"/>
</workbook>
</file>

<file path=xl/sharedStrings.xml><?xml version="1.0" encoding="utf-8"?>
<sst xmlns="http://schemas.openxmlformats.org/spreadsheetml/2006/main" count="410" uniqueCount="129">
  <si>
    <t>Stt</t>
  </si>
  <si>
    <t>A</t>
  </si>
  <si>
    <t>B</t>
  </si>
  <si>
    <t>Tổng số cử tri không đi bầu</t>
  </si>
  <si>
    <t>Tỷ lệ cử tri đi bầu
so với tổng số cử tri</t>
  </si>
  <si>
    <t>Số phiếu phát ra</t>
  </si>
  <si>
    <t>Số phiếu thu vào</t>
  </si>
  <si>
    <t>Số phiếu hợp lệ</t>
  </si>
  <si>
    <t>Số phiếu
không hợp lệ</t>
  </si>
  <si>
    <t>Số phiếu</t>
  </si>
  <si>
    <t>Tổng số cử tri đã tham gia bỏ phiếu</t>
  </si>
  <si>
    <r>
      <t xml:space="preserve">Tỷ lệ
so với
số phiếu thu vào
</t>
    </r>
    <r>
      <rPr>
        <sz val="9"/>
        <rFont val="Times New Roman"/>
        <family val="1"/>
      </rPr>
      <t>(%)</t>
    </r>
  </si>
  <si>
    <t>Các đơn vị bầu cử</t>
  </si>
  <si>
    <t>Số
khu vực
bỏ phiếu</t>
  </si>
  <si>
    <t>Đơn vị bầu cử số 1</t>
  </si>
  <si>
    <t>Đơn vị bầu cử số 2</t>
  </si>
  <si>
    <t>Cộng:</t>
  </si>
  <si>
    <t>STT</t>
  </si>
  <si>
    <t>Tổng số cử tri
của đơn vị bầu cử</t>
  </si>
  <si>
    <t>Tỷ lệ% so với tổng số phiếu hợp lệ</t>
  </si>
  <si>
    <t>Ghi chú</t>
  </si>
  <si>
    <t>Ghi chú:</t>
  </si>
  <si>
    <t>(1) Ghi đầy đủ họ tên những người trúng cử theo thứ tự từ người nhiều phiếu đến người ít phiếu</t>
  </si>
  <si>
    <t>Số người ứng cử</t>
  </si>
  <si>
    <t>Số đại biểu được bầu</t>
  </si>
  <si>
    <t xml:space="preserve"> Số phiếu</t>
  </si>
  <si>
    <t>Tỷ lệ so với số phiếu phát ra (%)</t>
  </si>
  <si>
    <t>Tổng</t>
  </si>
  <si>
    <t>Xã Dương Huy</t>
  </si>
  <si>
    <t>Phường Quang Hanh</t>
  </si>
  <si>
    <t>Phường Cẩm Thạch</t>
  </si>
  <si>
    <t>Phường Cẩm Thủy</t>
  </si>
  <si>
    <t>Phường Cẩm Trung</t>
  </si>
  <si>
    <t>Phường Cẩm Thành</t>
  </si>
  <si>
    <t>Phường Cẩm Bình</t>
  </si>
  <si>
    <t>Phường Cẩm Tây</t>
  </si>
  <si>
    <t>Phường Cẩm Đông</t>
  </si>
  <si>
    <t>Phường Cẩm Sơn</t>
  </si>
  <si>
    <t>Phường Cẩm Phú</t>
  </si>
  <si>
    <t>Phường Cẩm Thịnh</t>
  </si>
  <si>
    <t>Phường Cửa Ông</t>
  </si>
  <si>
    <t>Phường Mông Dương</t>
  </si>
  <si>
    <t>Xã Cẩm Hải</t>
  </si>
  <si>
    <t>Xã Cộng Hòa</t>
  </si>
  <si>
    <t xml:space="preserve">UỶ BAN BẦU CỬ
THÀNH PHỐ CẨM PHẢ
</t>
  </si>
  <si>
    <t>UỶ BAN BẦU CỬ
THÀNH PHỐ CẨM PHẢ</t>
  </si>
  <si>
    <t>Đơn vị bầu cử số 3</t>
  </si>
  <si>
    <t>Đơn vị bầu cử số 4</t>
  </si>
  <si>
    <t>Đơn vị bầu cử số 5</t>
  </si>
  <si>
    <t>Đơn vị bầu cử số 6</t>
  </si>
  <si>
    <t>Đơn vị bầu cử số 7</t>
  </si>
  <si>
    <t>Đơn vị bầu cử số 8</t>
  </si>
  <si>
    <t>Đơn vị bầu cử số 9</t>
  </si>
  <si>
    <t>Đơn vị bầu cử số 10</t>
  </si>
  <si>
    <t>Đơn vị bầu cử số 11</t>
  </si>
  <si>
    <t>Đơn vị bầu cử số 12</t>
  </si>
  <si>
    <t>Đơn vị bầu cử số 13</t>
  </si>
  <si>
    <t>Đơn vị bầu cử số 14</t>
  </si>
  <si>
    <t>Đơn vị bầu cử số 15</t>
  </si>
  <si>
    <t>Trương Thành Công</t>
  </si>
  <si>
    <t>Đinh Mai Phương</t>
  </si>
  <si>
    <t>Bùi Vũ Tùng</t>
  </si>
  <si>
    <t>Đậu Phan Phong</t>
  </si>
  <si>
    <t>Nguyễn Minh Tuấn</t>
  </si>
  <si>
    <t>Nguyễn Tiến Quang</t>
  </si>
  <si>
    <t>Bùi Hồng Quân</t>
  </si>
  <si>
    <t>Nguyễn Huy Hoàng</t>
  </si>
  <si>
    <t>Nguyễn Tiến Phong</t>
  </si>
  <si>
    <t>Nguyễn Thị Thu Hà</t>
  </si>
  <si>
    <t>Trần Hoàng Hải</t>
  </si>
  <si>
    <t>Vũ Thị Ngọc</t>
  </si>
  <si>
    <t>Nguyễn Thị Phương</t>
  </si>
  <si>
    <t>Lê Thị Hằng</t>
  </si>
  <si>
    <t>Nguyễn Thị Thanh Thảo</t>
  </si>
  <si>
    <t>Trương Thị Phương Hoa</t>
  </si>
  <si>
    <t>Trần Thị Thùy Nhung</t>
  </si>
  <si>
    <t>Vũ Văn Chỉnh</t>
  </si>
  <si>
    <t>Hoàng Thị Hường</t>
  </si>
  <si>
    <t>Phạm Thị Mai Chi</t>
  </si>
  <si>
    <t>Nguyễn Duy Hưng</t>
  </si>
  <si>
    <t>Vũ Hồng Chương</t>
  </si>
  <si>
    <t>Trần Thị Hồng Hạnh</t>
  </si>
  <si>
    <t>Phạm Mai Hương</t>
  </si>
  <si>
    <t>Nguyễn Đức Long</t>
  </si>
  <si>
    <t>Nguyễn Anh Tú</t>
  </si>
  <si>
    <t>Vũ Thị Thúy Loan</t>
  </si>
  <si>
    <t>Phan Trọng Hiền</t>
  </si>
  <si>
    <t>Phạm Thị Hương</t>
  </si>
  <si>
    <t>Nguyễn Thị Nơ</t>
  </si>
  <si>
    <t>Nguyễn Kiều Hưng</t>
  </si>
  <si>
    <t>Nguyễn Thị Thu Phượng</t>
  </si>
  <si>
    <t>Phạm Thị Hoài Thu</t>
  </si>
  <si>
    <t>Đinh Ngọc Chiến</t>
  </si>
  <si>
    <t>Đoàn Thị Ý Nhi</t>
  </si>
  <si>
    <t>Đỗ Trần Hanh</t>
  </si>
  <si>
    <t>Lê Thị Thu Hằng</t>
  </si>
  <si>
    <t>Nguyễn Thị Huệ</t>
  </si>
  <si>
    <t>Nguyễn Thị Minh Huyền</t>
  </si>
  <si>
    <t>Nguyễn Sơn Thủy</t>
  </si>
  <si>
    <t>Lục Phương Thảo</t>
  </si>
  <si>
    <t>Nguyễn Hữu Tư</t>
  </si>
  <si>
    <t>Mã Thị Huế</t>
  </si>
  <si>
    <t>Nguyễn Mạnh Cường</t>
  </si>
  <si>
    <t>Trần Minh Hà</t>
  </si>
  <si>
    <t>Nguyễn Hải Ninh</t>
  </si>
  <si>
    <t>Nguyễn Thị Quýnh</t>
  </si>
  <si>
    <t>Đào Quốc Vinh</t>
  </si>
  <si>
    <t>Ngô Trí Cường</t>
  </si>
  <si>
    <t>Trần Thị Hà</t>
  </si>
  <si>
    <t>Cù Quốc Thắng</t>
  </si>
  <si>
    <t>Hà Thị Giang</t>
  </si>
  <si>
    <t>Nguyễn Đình Khánh</t>
  </si>
  <si>
    <t>Nguyễn Thị Phương Mai</t>
  </si>
  <si>
    <t>Họ và tên người trúng cử ĐB HĐND</t>
  </si>
  <si>
    <t>Số phiếu bầu</t>
  </si>
  <si>
    <t>Họ và tên người ứng cử đại biểu HĐND</t>
  </si>
  <si>
    <t>BIỂU TỔNG HỢP
DANH SÁCH NHỮNG NGƯỜI ỨNG  CỬ ĐẠI BIỂU HỘI ĐỒNG NHÂN DÂN 
THÀNH PHỐ CẨM PHẢ, KHÓA XXI NHIỆM KỲ 2021 - 2026</t>
  </si>
  <si>
    <t>BIỂU TỔNG HỢP
KẾT QUẢ BẦU CỬ ĐẠI BIỂU HỘI ĐỒNG NHÂN DÂN THÀNH PHỐ CẨM PHẢ
KHÓA XXI,  NHIỆM KỲ 2021 - 2026</t>
  </si>
  <si>
    <t>Xã Cẩm Hải
Xã Cộng Hoà</t>
  </si>
  <si>
    <t>Tổng cộng</t>
  </si>
  <si>
    <t xml:space="preserve">SỐ PHIẾU BẦU CHO MỖI NGƯỜI ỨNG CỬ ĐẠI BIỂU HỘI ĐỒNG NHÂN DÂN </t>
  </si>
  <si>
    <t>DANH SÁCH NHỮNG NGƯỜI TRÚNG  CỬ ĐẠI BIỂU HỘI ĐỒNG NHÂN DÂN 
THÀNH PHỐ CẨM PHẢ, KHÓA XXI NHIỆM KỲ 2021 - 2026</t>
  </si>
  <si>
    <t>SỐ LƯỢNG ĐƠN VỊ BẦU CỬ, TỔNG SỐ CỬ TRI, SỐ CỬ TRI
THAM GIA BỎ PHIẾU TẠI ĐỊA PHƯƠNG</t>
  </si>
  <si>
    <t>x</t>
  </si>
  <si>
    <r>
      <t xml:space="preserve">TM.ỦY BAN BẦU CỬ </t>
    </r>
    <r>
      <rPr>
        <sz val="12"/>
        <rFont val="Times New Roman"/>
        <family val="1"/>
      </rPr>
      <t xml:space="preserve">
</t>
    </r>
  </si>
  <si>
    <t>CHỦ TỊCH</t>
  </si>
  <si>
    <t>(Kèm theo biên bản tổng kết bầu cử - mẫu số 27.1/HĐBC-HĐND)</t>
  </si>
  <si>
    <t>(Kèm theo biên bản tổng kết bầu cử - mẫu số 27.2/HĐBC-HĐND)</t>
  </si>
  <si>
    <t>(Kèm theo biên bản tổng kết bầu cử - mẫu số 27.3/HĐBC-HĐND)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</si>
</sst>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-;\-* #,##0_-;_-* &quot;-&quot;_-;_-@_-"/>
    <numFmt numFmtId="170" formatCode="_-* #,##0.00&quot;₫&quot;_-;\-* #,##0.00&quot;₫&quot;_-;_-* &quot;-&quot;??&quot;₫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\ ;\(\$#,##0\)"/>
    <numFmt numFmtId="181" formatCode="#,##0.00\ &quot;F&quot;;[Red]\-#,##0.00\ &quot;F&quot;"/>
    <numFmt numFmtId="182" formatCode="_-* #,##0\ &quot;F&quot;_-;\-* #,##0\ &quot;F&quot;_-;_-* &quot;-&quot;\ &quot;F&quot;_-;_-@_-"/>
    <numFmt numFmtId="183" formatCode="#,##0\ &quot;F&quot;;[Red]\-#,##0\ &quot;F&quot;"/>
    <numFmt numFmtId="184" formatCode="#,##0.00\ &quot;F&quot;;\-#,##0.00\ &quot;F&quot;"/>
    <numFmt numFmtId="185" formatCode="&quot;R&quot;\ #,##0;[Red]&quot;R&quot;\ \-#,##0"/>
    <numFmt numFmtId="186" formatCode="#,##0.0000000"/>
    <numFmt numFmtId="187" formatCode="&quot;\&quot;#,##0.00;[Red]&quot;\&quot;\-#,##0.00"/>
    <numFmt numFmtId="188" formatCode="&quot;\&quot;#,##0;[Red]&quot;\&quot;\-#,##0"/>
    <numFmt numFmtId="189" formatCode="_-&quot;$&quot;* #,##0_-;\-&quot;$&quot;* #,##0_-;_-&quot;$&quot;* &quot;-&quot;_-;_-@_-"/>
    <numFmt numFmtId="190" formatCode="&quot;$&quot;\ #,##0;[Red]&quot;$&quot;\ \-#,##0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"/>
    <numFmt numFmtId="197" formatCode="[$-409]h:mm:ss\ AM/PM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2"/>
    </font>
    <font>
      <sz val="12"/>
      <name val="Arial"/>
      <family val="2"/>
    </font>
    <font>
      <b/>
      <i/>
      <sz val="16"/>
      <name val="Helv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2"/>
      <name val=".VnTime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7" borderId="2" applyNumberFormat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6" fillId="0" borderId="0" applyNumberFormat="0" applyFont="0" applyFill="0" applyAlignment="0">
      <protection/>
    </xf>
    <xf numFmtId="0" fontId="59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181" fontId="8" fillId="0" borderId="9">
      <alignment horizontal="right" vertical="center"/>
      <protection/>
    </xf>
    <xf numFmtId="0" fontId="61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2" fontId="8" fillId="0" borderId="9">
      <alignment horizontal="center"/>
      <protection/>
    </xf>
    <xf numFmtId="183" fontId="8" fillId="0" borderId="0">
      <alignment/>
      <protection/>
    </xf>
    <xf numFmtId="184" fontId="8" fillId="0" borderId="11">
      <alignment/>
      <protection/>
    </xf>
    <xf numFmtId="0" fontId="62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2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3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23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/>
    </xf>
    <xf numFmtId="10" fontId="17" fillId="0" borderId="11" xfId="0" applyNumberFormat="1" applyFont="1" applyBorder="1" applyAlignment="1">
      <alignment horizontal="center" vertical="center"/>
    </xf>
    <xf numFmtId="10" fontId="18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9" fontId="21" fillId="0" borderId="11" xfId="67" applyFont="1" applyBorder="1" applyAlignment="1">
      <alignment horizontal="right" vertical="center"/>
    </xf>
    <xf numFmtId="9" fontId="25" fillId="0" borderId="11" xfId="67" applyFont="1" applyBorder="1" applyAlignment="1">
      <alignment horizontal="right" vertical="center"/>
    </xf>
    <xf numFmtId="10" fontId="25" fillId="0" borderId="11" xfId="67" applyNumberFormat="1" applyFont="1" applyBorder="1" applyAlignment="1">
      <alignment horizontal="right" vertical="center"/>
    </xf>
    <xf numFmtId="10" fontId="21" fillId="0" borderId="11" xfId="67" applyNumberFormat="1" applyFont="1" applyBorder="1" applyAlignment="1">
      <alignment horizontal="right" vertical="center"/>
    </xf>
    <xf numFmtId="9" fontId="21" fillId="0" borderId="11" xfId="67" applyNumberFormat="1" applyFont="1" applyBorder="1" applyAlignment="1">
      <alignment horizontal="right" vertical="center"/>
    </xf>
    <xf numFmtId="9" fontId="25" fillId="0" borderId="11" xfId="67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right" vertical="center"/>
    </xf>
    <xf numFmtId="9" fontId="25" fillId="0" borderId="11" xfId="67" applyFont="1" applyFill="1" applyBorder="1" applyAlignment="1">
      <alignment horizontal="right" vertical="center"/>
    </xf>
    <xf numFmtId="9" fontId="25" fillId="0" borderId="11" xfId="67" applyNumberFormat="1" applyFont="1" applyFill="1" applyBorder="1" applyAlignment="1">
      <alignment horizontal="right" vertical="center"/>
    </xf>
    <xf numFmtId="10" fontId="25" fillId="0" borderId="11" xfId="67" applyNumberFormat="1" applyFont="1" applyFill="1" applyBorder="1" applyAlignment="1">
      <alignment horizontal="right" vertical="center"/>
    </xf>
    <xf numFmtId="9" fontId="21" fillId="0" borderId="11" xfId="67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right" vertical="center"/>
    </xf>
    <xf numFmtId="9" fontId="21" fillId="0" borderId="11" xfId="67" applyFont="1" applyFill="1" applyBorder="1" applyAlignment="1">
      <alignment horizontal="right" vertical="center"/>
    </xf>
    <xf numFmtId="9" fontId="21" fillId="0" borderId="11" xfId="67" applyNumberFormat="1" applyFont="1" applyFill="1" applyBorder="1" applyAlignment="1">
      <alignment horizontal="right" vertical="center"/>
    </xf>
    <xf numFmtId="10" fontId="21" fillId="0" borderId="11" xfId="67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right" vertical="center"/>
    </xf>
    <xf numFmtId="196" fontId="21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Alignment="1">
      <alignment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top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justify" vertical="center"/>
    </xf>
    <xf numFmtId="0" fontId="17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</cellXfs>
  <cellStyles count="83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" xfId="62"/>
    <cellStyle name="Neutral" xfId="63"/>
    <cellStyle name="Normal - Style1" xfId="64"/>
    <cellStyle name="Note" xfId="65"/>
    <cellStyle name="Output" xfId="66"/>
    <cellStyle name="Percent" xfId="67"/>
    <cellStyle name="T" xfId="68"/>
    <cellStyle name="Title" xfId="69"/>
    <cellStyle name="Total" xfId="70"/>
    <cellStyle name="th" xfId="71"/>
    <cellStyle name="viet" xfId="72"/>
    <cellStyle name="viet2" xfId="73"/>
    <cellStyle name="Warning Text" xfId="74"/>
    <cellStyle name=" [0.00]_ Att. 1- Cover" xfId="75"/>
    <cellStyle name="_ Att. 1- Cover" xfId="76"/>
    <cellStyle name="?_ Att. 1- Cover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一般_00Q3902REV.1" xfId="89"/>
    <cellStyle name="千分位[0]_00Q3902REV.1" xfId="90"/>
    <cellStyle name="千分位_00Q3902REV.1" xfId="91"/>
    <cellStyle name="貨幣 [0]_00Q3902REV.1" xfId="92"/>
    <cellStyle name="貨幣[0]_BRE" xfId="93"/>
    <cellStyle name="貨幣_00Q3902REV.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476250</xdr:rowOff>
    </xdr:from>
    <xdr:to>
      <xdr:col>2</xdr:col>
      <xdr:colOff>333375</xdr:colOff>
      <xdr:row>0</xdr:row>
      <xdr:rowOff>476250</xdr:rowOff>
    </xdr:to>
    <xdr:sp>
      <xdr:nvSpPr>
        <xdr:cNvPr id="1" name="Line 3"/>
        <xdr:cNvSpPr>
          <a:spLocks/>
        </xdr:cNvSpPr>
      </xdr:nvSpPr>
      <xdr:spPr>
        <a:xfrm>
          <a:off x="1228725" y="4762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0</xdr:row>
      <xdr:rowOff>704850</xdr:rowOff>
    </xdr:from>
    <xdr:to>
      <xdr:col>16</xdr:col>
      <xdr:colOff>352425</xdr:colOff>
      <xdr:row>2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353300" y="704850"/>
          <a:ext cx="1857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H.4.1-HĐNDH-SNV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457200</xdr:rowOff>
    </xdr:from>
    <xdr:to>
      <xdr:col>2</xdr:col>
      <xdr:colOff>66675</xdr:colOff>
      <xdr:row>0</xdr:row>
      <xdr:rowOff>457200</xdr:rowOff>
    </xdr:to>
    <xdr:sp>
      <xdr:nvSpPr>
        <xdr:cNvPr id="1" name="Line 3"/>
        <xdr:cNvSpPr>
          <a:spLocks/>
        </xdr:cNvSpPr>
      </xdr:nvSpPr>
      <xdr:spPr>
        <a:xfrm>
          <a:off x="1371600" y="457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</xdr:row>
      <xdr:rowOff>752475</xdr:rowOff>
    </xdr:from>
    <xdr:to>
      <xdr:col>5</xdr:col>
      <xdr:colOff>590550</xdr:colOff>
      <xdr:row>2</xdr:row>
      <xdr:rowOff>266700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019550" y="1238250"/>
          <a:ext cx="1943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Mẫu số H.4.2-HĐNDH-SNV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4.57421875" style="9" customWidth="1"/>
    <col min="2" max="2" width="20.28125" style="9" bestFit="1" customWidth="1"/>
    <col min="3" max="3" width="7.7109375" style="9" hidden="1" customWidth="1"/>
    <col min="4" max="5" width="8.00390625" style="9" hidden="1" customWidth="1"/>
    <col min="6" max="6" width="8.00390625" style="9" customWidth="1"/>
    <col min="7" max="7" width="7.7109375" style="9" customWidth="1"/>
    <col min="8" max="8" width="7.28125" style="9" hidden="1" customWidth="1"/>
    <col min="9" max="9" width="7.57421875" style="9" customWidth="1"/>
    <col min="10" max="11" width="7.00390625" style="9" hidden="1" customWidth="1"/>
    <col min="12" max="12" width="8.00390625" style="9" hidden="1" customWidth="1"/>
    <col min="13" max="16" width="8.421875" style="9" customWidth="1"/>
    <col min="17" max="17" width="13.8515625" style="9" customWidth="1"/>
    <col min="18" max="36" width="9.00390625" style="8" customWidth="1"/>
    <col min="37" max="16384" width="9.00390625" style="9" customWidth="1"/>
  </cols>
  <sheetData>
    <row r="1" spans="1:17" ht="38.25" customHeight="1">
      <c r="A1" s="89" t="s">
        <v>122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27" customHeight="1">
      <c r="A2" s="91" t="s">
        <v>126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24.75" customHeight="1">
      <c r="A3" s="95" t="s">
        <v>0</v>
      </c>
      <c r="B3" s="83" t="s">
        <v>12</v>
      </c>
      <c r="C3" s="82" t="s">
        <v>13</v>
      </c>
      <c r="D3" s="86" t="s">
        <v>23</v>
      </c>
      <c r="E3" s="86" t="s">
        <v>24</v>
      </c>
      <c r="F3" s="82" t="s">
        <v>18</v>
      </c>
      <c r="G3" s="82" t="s">
        <v>10</v>
      </c>
      <c r="H3" s="82" t="s">
        <v>3</v>
      </c>
      <c r="I3" s="82" t="s">
        <v>4</v>
      </c>
      <c r="J3" s="82" t="s">
        <v>5</v>
      </c>
      <c r="K3" s="92" t="s">
        <v>6</v>
      </c>
      <c r="L3" s="93"/>
      <c r="M3" s="94" t="s">
        <v>7</v>
      </c>
      <c r="N3" s="94"/>
      <c r="O3" s="82" t="s">
        <v>8</v>
      </c>
      <c r="P3" s="95"/>
      <c r="Q3" s="95" t="s">
        <v>20</v>
      </c>
    </row>
    <row r="4" spans="1:17" ht="60">
      <c r="A4" s="95"/>
      <c r="B4" s="84"/>
      <c r="C4" s="85"/>
      <c r="D4" s="87"/>
      <c r="E4" s="87"/>
      <c r="F4" s="82"/>
      <c r="G4" s="82"/>
      <c r="H4" s="82"/>
      <c r="I4" s="82"/>
      <c r="J4" s="85"/>
      <c r="K4" s="1" t="s">
        <v>25</v>
      </c>
      <c r="L4" s="1" t="s">
        <v>26</v>
      </c>
      <c r="M4" s="1" t="s">
        <v>9</v>
      </c>
      <c r="N4" s="1" t="s">
        <v>11</v>
      </c>
      <c r="O4" s="1" t="s">
        <v>9</v>
      </c>
      <c r="P4" s="1" t="s">
        <v>11</v>
      </c>
      <c r="Q4" s="95"/>
    </row>
    <row r="5" spans="1:36" s="2" customFormat="1" ht="19.5" customHeight="1">
      <c r="A5" s="11">
        <v>1</v>
      </c>
      <c r="B5" s="12" t="str">
        <f>"Đơn vị bầu cử số "&amp;A5</f>
        <v>Đơn vị bầu cử số 1</v>
      </c>
      <c r="C5" s="4">
        <f aca="true" t="shared" si="0" ref="C5:H5">SUM(C6)</f>
        <v>5</v>
      </c>
      <c r="D5" s="4">
        <f t="shared" si="0"/>
        <v>0</v>
      </c>
      <c r="E5" s="4">
        <f t="shared" si="0"/>
        <v>0</v>
      </c>
      <c r="F5" s="28">
        <f>'H.4.1-HDNDH-SNV'!F6</f>
        <v>2291</v>
      </c>
      <c r="G5" s="28">
        <f>'H.4.1-HDNDH-SNV'!G6</f>
        <v>2291</v>
      </c>
      <c r="H5" s="4">
        <f t="shared" si="0"/>
        <v>0</v>
      </c>
      <c r="I5" s="41" t="str">
        <f aca="true" t="shared" si="1" ref="I5:I35">IF(G5=F5,"100%",ROUND(100*G5/F5,2)&amp;"%")</f>
        <v>100%</v>
      </c>
      <c r="J5" s="4">
        <f>SUM(J6)</f>
        <v>0</v>
      </c>
      <c r="K5" s="4">
        <f>SUM(K6)</f>
        <v>0</v>
      </c>
      <c r="L5" s="13"/>
      <c r="M5" s="28">
        <f>'H.4.1-HDNDH-SNV'!M6</f>
        <v>2291</v>
      </c>
      <c r="N5" s="45">
        <f>'H.4.1-HDNDH-SNV'!N6</f>
        <v>1</v>
      </c>
      <c r="O5" s="28">
        <f>'H.4.1-HDNDH-SNV'!O6</f>
        <v>0</v>
      </c>
      <c r="P5" s="42">
        <f>'H.4.1-HDNDH-SNV'!P6</f>
        <v>0</v>
      </c>
      <c r="Q5" s="41"/>
      <c r="R5" s="3">
        <f>IF(B5='H.4.1-HDNDH-SNV'!B6,"",1)</f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2" customFormat="1" ht="19.5" customHeight="1">
      <c r="A6" s="5"/>
      <c r="B6" s="6" t="s">
        <v>28</v>
      </c>
      <c r="C6" s="7">
        <v>5</v>
      </c>
      <c r="D6" s="7"/>
      <c r="E6" s="7"/>
      <c r="F6" s="29">
        <f>'H.4.1-HDNDH-SNV'!F7</f>
        <v>2291</v>
      </c>
      <c r="G6" s="29">
        <f>'H.4.1-HDNDH-SNV'!G7</f>
        <v>2291</v>
      </c>
      <c r="H6" s="7"/>
      <c r="I6" s="40" t="str">
        <f t="shared" si="1"/>
        <v>100%</v>
      </c>
      <c r="J6" s="7"/>
      <c r="K6" s="7"/>
      <c r="L6" s="7"/>
      <c r="M6" s="29">
        <f>'H.4.1-HDNDH-SNV'!M7</f>
        <v>2291</v>
      </c>
      <c r="N6" s="44">
        <f>'H.4.1-HDNDH-SNV'!N7</f>
        <v>1</v>
      </c>
      <c r="O6" s="29">
        <f>'H.4.1-HDNDH-SNV'!O7</f>
        <v>0</v>
      </c>
      <c r="P6" s="43">
        <f>'H.4.1-HDNDH-SNV'!P7</f>
        <v>0</v>
      </c>
      <c r="Q6" s="40"/>
      <c r="R6" s="3">
        <f>IF(B6='H.4.1-HDNDH-SNV'!B7,"",1)</f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2" customFormat="1" ht="19.5" customHeight="1">
      <c r="A7" s="11">
        <f>A5+1</f>
        <v>2</v>
      </c>
      <c r="B7" s="12" t="str">
        <f>"Đơn vị bầu cử số "&amp;A7</f>
        <v>Đơn vị bầu cử số 2</v>
      </c>
      <c r="C7" s="4">
        <v>17</v>
      </c>
      <c r="D7" s="4">
        <f>SUM(D8)</f>
        <v>0</v>
      </c>
      <c r="E7" s="4">
        <f>SUM(E8)</f>
        <v>0</v>
      </c>
      <c r="F7" s="28">
        <f>'H.4.1-HDNDH-SNV'!F8</f>
        <v>17729</v>
      </c>
      <c r="G7" s="28">
        <f>'H.4.1-HDNDH-SNV'!G8</f>
        <v>17728</v>
      </c>
      <c r="H7" s="4">
        <f>SUM(H8)</f>
        <v>0</v>
      </c>
      <c r="I7" s="41" t="str">
        <f t="shared" si="1"/>
        <v>99,99%</v>
      </c>
      <c r="J7" s="4">
        <f>SUM(J8)</f>
        <v>0</v>
      </c>
      <c r="K7" s="4">
        <f>SUM(K8)</f>
        <v>0</v>
      </c>
      <c r="L7" s="4"/>
      <c r="M7" s="28">
        <f>'H.4.1-HDNDH-SNV'!M8</f>
        <v>17694</v>
      </c>
      <c r="N7" s="42">
        <f>'H.4.1-HDNDH-SNV'!N8</f>
        <v>0.9980821299638989</v>
      </c>
      <c r="O7" s="28">
        <f>'H.4.1-HDNDH-SNV'!O8</f>
        <v>34</v>
      </c>
      <c r="P7" s="42">
        <f>'H.4.1-HDNDH-SNV'!P8</f>
        <v>0.001917870036101083</v>
      </c>
      <c r="Q7" s="28"/>
      <c r="R7" s="3">
        <f>IF(B7='H.4.1-HDNDH-SNV'!B8,"",1)</f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18" ht="19.5" customHeight="1">
      <c r="A8" s="5"/>
      <c r="B8" s="6" t="s">
        <v>29</v>
      </c>
      <c r="C8" s="10">
        <v>17</v>
      </c>
      <c r="D8" s="10"/>
      <c r="E8" s="10"/>
      <c r="F8" s="29">
        <f>'H.4.1-HDNDH-SNV'!F9</f>
        <v>17729</v>
      </c>
      <c r="G8" s="29">
        <f>'H.4.1-HDNDH-SNV'!G9</f>
        <v>17728</v>
      </c>
      <c r="H8" s="10"/>
      <c r="I8" s="40" t="str">
        <f t="shared" si="1"/>
        <v>99,99%</v>
      </c>
      <c r="J8" s="10"/>
      <c r="K8" s="10"/>
      <c r="L8" s="10"/>
      <c r="M8" s="29">
        <f>'H.4.1-HDNDH-SNV'!M9</f>
        <v>17694</v>
      </c>
      <c r="N8" s="43">
        <f>'H.4.1-HDNDH-SNV'!N9</f>
        <v>0.9980821299638989</v>
      </c>
      <c r="O8" s="29">
        <f>'H.4.1-HDNDH-SNV'!O9</f>
        <v>34</v>
      </c>
      <c r="P8" s="43">
        <f>'H.4.1-HDNDH-SNV'!P9</f>
        <v>0.001917870036101083</v>
      </c>
      <c r="Q8" s="33"/>
      <c r="R8" s="3">
        <f>IF(B8='H.4.1-HDNDH-SNV'!B9,"",1)</f>
      </c>
    </row>
    <row r="9" spans="1:18" ht="19.5" customHeight="1">
      <c r="A9" s="11">
        <f>A7+1</f>
        <v>3</v>
      </c>
      <c r="B9" s="12" t="str">
        <f>"Đơn vị bầu cử số "&amp;A9</f>
        <v>Đơn vị bầu cử số 3</v>
      </c>
      <c r="C9" s="4">
        <f aca="true" t="shared" si="2" ref="C9:H9">SUM(C10)</f>
        <v>10</v>
      </c>
      <c r="D9" s="4">
        <f t="shared" si="2"/>
        <v>0</v>
      </c>
      <c r="E9" s="4">
        <f t="shared" si="2"/>
        <v>0</v>
      </c>
      <c r="F9" s="28">
        <f>'H.4.1-HDNDH-SNV'!F10</f>
        <v>10384</v>
      </c>
      <c r="G9" s="28">
        <f>'H.4.1-HDNDH-SNV'!G10</f>
        <v>10384</v>
      </c>
      <c r="H9" s="4">
        <f t="shared" si="2"/>
        <v>0</v>
      </c>
      <c r="I9" s="41" t="str">
        <f t="shared" si="1"/>
        <v>100%</v>
      </c>
      <c r="J9" s="4">
        <f>SUM(J10)</f>
        <v>0</v>
      </c>
      <c r="K9" s="4">
        <f>SUM(K10)</f>
        <v>0</v>
      </c>
      <c r="L9" s="13"/>
      <c r="M9" s="28">
        <f>'H.4.1-HDNDH-SNV'!M10</f>
        <v>10377</v>
      </c>
      <c r="N9" s="42">
        <f>'H.4.1-HDNDH-SNV'!N10</f>
        <v>0.9993258859784283</v>
      </c>
      <c r="O9" s="28">
        <f>'H.4.1-HDNDH-SNV'!O10</f>
        <v>7</v>
      </c>
      <c r="P9" s="42">
        <f>'H.4.1-HDNDH-SNV'!P10</f>
        <v>0.0006741140215716487</v>
      </c>
      <c r="Q9" s="41"/>
      <c r="R9" s="3">
        <f>IF(B9='H.4.1-HDNDH-SNV'!B10,"",1)</f>
      </c>
    </row>
    <row r="10" spans="1:18" ht="19.5" customHeight="1">
      <c r="A10" s="5"/>
      <c r="B10" s="6" t="s">
        <v>30</v>
      </c>
      <c r="C10" s="7">
        <v>10</v>
      </c>
      <c r="D10" s="7"/>
      <c r="E10" s="7"/>
      <c r="F10" s="29">
        <f>'H.4.1-HDNDH-SNV'!F11</f>
        <v>10384</v>
      </c>
      <c r="G10" s="29">
        <f>'H.4.1-HDNDH-SNV'!G11</f>
        <v>10384</v>
      </c>
      <c r="H10" s="7"/>
      <c r="I10" s="40" t="str">
        <f t="shared" si="1"/>
        <v>100%</v>
      </c>
      <c r="J10" s="7"/>
      <c r="K10" s="7"/>
      <c r="L10" s="7"/>
      <c r="M10" s="29">
        <f>'H.4.1-HDNDH-SNV'!M11</f>
        <v>10377</v>
      </c>
      <c r="N10" s="43">
        <f>'H.4.1-HDNDH-SNV'!N11</f>
        <v>0.9993258859784283</v>
      </c>
      <c r="O10" s="29">
        <f>'H.4.1-HDNDH-SNV'!O11</f>
        <v>7</v>
      </c>
      <c r="P10" s="43">
        <f>'H.4.1-HDNDH-SNV'!P11</f>
        <v>0.0006741140215716487</v>
      </c>
      <c r="Q10" s="40"/>
      <c r="R10" s="3">
        <f>IF(B10='H.4.1-HDNDH-SNV'!B11,"",1)</f>
      </c>
    </row>
    <row r="11" spans="1:18" ht="19.5" customHeight="1">
      <c r="A11" s="11">
        <f>A9+1</f>
        <v>4</v>
      </c>
      <c r="B11" s="12" t="str">
        <f>"Đơn vị bầu cử số "&amp;A11</f>
        <v>Đơn vị bầu cử số 4</v>
      </c>
      <c r="C11" s="4">
        <f aca="true" t="shared" si="3" ref="C11:H11">SUM(C12)</f>
        <v>12</v>
      </c>
      <c r="D11" s="4">
        <f t="shared" si="3"/>
        <v>0</v>
      </c>
      <c r="E11" s="4">
        <f t="shared" si="3"/>
        <v>0</v>
      </c>
      <c r="F11" s="28">
        <f>'H.4.1-HDNDH-SNV'!F12</f>
        <v>9989</v>
      </c>
      <c r="G11" s="28">
        <f>'H.4.1-HDNDH-SNV'!G12</f>
        <v>9989</v>
      </c>
      <c r="H11" s="4">
        <f t="shared" si="3"/>
        <v>0</v>
      </c>
      <c r="I11" s="41" t="str">
        <f t="shared" si="1"/>
        <v>100%</v>
      </c>
      <c r="J11" s="4">
        <f>SUM(J12)</f>
        <v>0</v>
      </c>
      <c r="K11" s="4">
        <f>SUM(K12)</f>
        <v>0</v>
      </c>
      <c r="L11" s="13"/>
      <c r="M11" s="28">
        <f>'H.4.1-HDNDH-SNV'!M12</f>
        <v>9968</v>
      </c>
      <c r="N11" s="42">
        <f>'H.4.1-HDNDH-SNV'!N12</f>
        <v>0.9978976874562018</v>
      </c>
      <c r="O11" s="28">
        <f>'H.4.1-HDNDH-SNV'!O12</f>
        <v>21</v>
      </c>
      <c r="P11" s="42">
        <f>'H.4.1-HDNDH-SNV'!P12</f>
        <v>0.002102312543798178</v>
      </c>
      <c r="Q11" s="41"/>
      <c r="R11" s="3">
        <f>IF(B11='H.4.1-HDNDH-SNV'!B12,"",1)</f>
      </c>
    </row>
    <row r="12" spans="1:18" ht="19.5" customHeight="1">
      <c r="A12" s="5"/>
      <c r="B12" s="6" t="s">
        <v>31</v>
      </c>
      <c r="C12" s="7">
        <v>12</v>
      </c>
      <c r="D12" s="7"/>
      <c r="E12" s="7"/>
      <c r="F12" s="29">
        <f>'H.4.1-HDNDH-SNV'!F13</f>
        <v>9989</v>
      </c>
      <c r="G12" s="29">
        <f>'H.4.1-HDNDH-SNV'!G13</f>
        <v>9989</v>
      </c>
      <c r="H12" s="7"/>
      <c r="I12" s="40" t="str">
        <f t="shared" si="1"/>
        <v>100%</v>
      </c>
      <c r="J12" s="7"/>
      <c r="K12" s="7"/>
      <c r="L12" s="7"/>
      <c r="M12" s="29">
        <f>'H.4.1-HDNDH-SNV'!M13</f>
        <v>9968</v>
      </c>
      <c r="N12" s="43">
        <f>'H.4.1-HDNDH-SNV'!N13</f>
        <v>0.9978976874562018</v>
      </c>
      <c r="O12" s="29">
        <f>'H.4.1-HDNDH-SNV'!O13</f>
        <v>21</v>
      </c>
      <c r="P12" s="43">
        <f>'H.4.1-HDNDH-SNV'!P13</f>
        <v>0.002102312543798178</v>
      </c>
      <c r="Q12" s="40"/>
      <c r="R12" s="3">
        <f>IF(B12='H.4.1-HDNDH-SNV'!B13,"",1)</f>
      </c>
    </row>
    <row r="13" spans="1:36" s="2" customFormat="1" ht="19.5" customHeight="1">
      <c r="A13" s="11">
        <f>A11+1</f>
        <v>5</v>
      </c>
      <c r="B13" s="12" t="str">
        <f>"Đơn vị bầu cử số "&amp;A13</f>
        <v>Đơn vị bầu cử số 5</v>
      </c>
      <c r="C13" s="4">
        <f aca="true" t="shared" si="4" ref="C13:H13">SUM(C14)</f>
        <v>15</v>
      </c>
      <c r="D13" s="4">
        <f t="shared" si="4"/>
        <v>0</v>
      </c>
      <c r="E13" s="4">
        <f t="shared" si="4"/>
        <v>0</v>
      </c>
      <c r="F13" s="28">
        <f>'H.4.1-HDNDH-SNV'!F14</f>
        <v>11704</v>
      </c>
      <c r="G13" s="28">
        <f>'H.4.1-HDNDH-SNV'!G14</f>
        <v>11704</v>
      </c>
      <c r="H13" s="4">
        <f t="shared" si="4"/>
        <v>0</v>
      </c>
      <c r="I13" s="41" t="str">
        <f t="shared" si="1"/>
        <v>100%</v>
      </c>
      <c r="J13" s="4">
        <f>SUM(J14)</f>
        <v>0</v>
      </c>
      <c r="K13" s="4">
        <f>SUM(K14)</f>
        <v>0</v>
      </c>
      <c r="L13" s="4"/>
      <c r="M13" s="28">
        <f>'H.4.1-HDNDH-SNV'!M14</f>
        <v>11704</v>
      </c>
      <c r="N13" s="45">
        <f>'H.4.1-HDNDH-SNV'!N14</f>
        <v>1</v>
      </c>
      <c r="O13" s="28">
        <f>'H.4.1-HDNDH-SNV'!O14</f>
        <v>0</v>
      </c>
      <c r="P13" s="42">
        <f>'H.4.1-HDNDH-SNV'!P14</f>
        <v>0</v>
      </c>
      <c r="Q13" s="28"/>
      <c r="R13" s="3">
        <f>IF(B13='H.4.1-HDNDH-SNV'!B14,"",1)</f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18" ht="19.5" customHeight="1">
      <c r="A14" s="5"/>
      <c r="B14" s="6" t="s">
        <v>32</v>
      </c>
      <c r="C14" s="10">
        <v>15</v>
      </c>
      <c r="D14" s="10"/>
      <c r="E14" s="10"/>
      <c r="F14" s="29">
        <f>'H.4.1-HDNDH-SNV'!F15</f>
        <v>11704</v>
      </c>
      <c r="G14" s="29">
        <f>'H.4.1-HDNDH-SNV'!G15</f>
        <v>11704</v>
      </c>
      <c r="H14" s="10"/>
      <c r="I14" s="40" t="str">
        <f t="shared" si="1"/>
        <v>100%</v>
      </c>
      <c r="J14" s="10"/>
      <c r="K14" s="10"/>
      <c r="L14" s="10"/>
      <c r="M14" s="29">
        <f>'H.4.1-HDNDH-SNV'!M15</f>
        <v>11704</v>
      </c>
      <c r="N14" s="44">
        <f>'H.4.1-HDNDH-SNV'!N15</f>
        <v>1</v>
      </c>
      <c r="O14" s="29">
        <f>'H.4.1-HDNDH-SNV'!O15</f>
        <v>0</v>
      </c>
      <c r="P14" s="43">
        <f>'H.4.1-HDNDH-SNV'!P15</f>
        <v>0</v>
      </c>
      <c r="Q14" s="33"/>
      <c r="R14" s="3" t="s">
        <v>123</v>
      </c>
    </row>
    <row r="15" spans="1:18" ht="19.5" customHeight="1">
      <c r="A15" s="11">
        <f>A13+1</f>
        <v>6</v>
      </c>
      <c r="B15" s="12" t="str">
        <f>"Đơn vị bầu cử số "&amp;A15</f>
        <v>Đơn vị bầu cử số 6</v>
      </c>
      <c r="C15" s="4">
        <f aca="true" t="shared" si="5" ref="C15:H15">SUM(C16)</f>
        <v>10</v>
      </c>
      <c r="D15" s="4">
        <f t="shared" si="5"/>
        <v>0</v>
      </c>
      <c r="E15" s="4">
        <f t="shared" si="5"/>
        <v>0</v>
      </c>
      <c r="F15" s="28">
        <f>'H.4.1-HDNDH-SNV'!F16</f>
        <v>7824</v>
      </c>
      <c r="G15" s="28">
        <f>'H.4.1-HDNDH-SNV'!G16</f>
        <v>7824</v>
      </c>
      <c r="H15" s="4">
        <f t="shared" si="5"/>
        <v>0</v>
      </c>
      <c r="I15" s="41" t="str">
        <f t="shared" si="1"/>
        <v>100%</v>
      </c>
      <c r="J15" s="4">
        <f>SUM(J16)</f>
        <v>0</v>
      </c>
      <c r="K15" s="4">
        <f>SUM(K16)</f>
        <v>0</v>
      </c>
      <c r="L15" s="13"/>
      <c r="M15" s="28">
        <f>'H.4.1-HDNDH-SNV'!M16</f>
        <v>7822</v>
      </c>
      <c r="N15" s="42">
        <f>'H.4.1-HDNDH-SNV'!N16</f>
        <v>0.9997443762781186</v>
      </c>
      <c r="O15" s="28">
        <f>'H.4.1-HDNDH-SNV'!O16</f>
        <v>2</v>
      </c>
      <c r="P15" s="42">
        <f>'H.4.1-HDNDH-SNV'!P16</f>
        <v>0.0002556237218813906</v>
      </c>
      <c r="Q15" s="41"/>
      <c r="R15" s="3">
        <f>IF(B15='H.4.1-HDNDH-SNV'!B16,"",1)</f>
      </c>
    </row>
    <row r="16" spans="1:18" ht="19.5" customHeight="1">
      <c r="A16" s="5"/>
      <c r="B16" s="6" t="s">
        <v>33</v>
      </c>
      <c r="C16" s="7">
        <v>10</v>
      </c>
      <c r="D16" s="7"/>
      <c r="E16" s="7"/>
      <c r="F16" s="29">
        <f>'H.4.1-HDNDH-SNV'!F17</f>
        <v>7824</v>
      </c>
      <c r="G16" s="29">
        <f>'H.4.1-HDNDH-SNV'!G17</f>
        <v>7824</v>
      </c>
      <c r="H16" s="7"/>
      <c r="I16" s="40" t="str">
        <f t="shared" si="1"/>
        <v>100%</v>
      </c>
      <c r="J16" s="7"/>
      <c r="K16" s="7"/>
      <c r="L16" s="7"/>
      <c r="M16" s="29">
        <f>'H.4.1-HDNDH-SNV'!M17</f>
        <v>7822</v>
      </c>
      <c r="N16" s="43">
        <f>'H.4.1-HDNDH-SNV'!N17</f>
        <v>0.9997443762781186</v>
      </c>
      <c r="O16" s="29">
        <f>'H.4.1-HDNDH-SNV'!O17</f>
        <v>2</v>
      </c>
      <c r="P16" s="43">
        <f>'H.4.1-HDNDH-SNV'!P17</f>
        <v>0.0002556237218813906</v>
      </c>
      <c r="Q16" s="40"/>
      <c r="R16" s="3">
        <f>IF(B16='H.4.1-HDNDH-SNV'!B17,"",1)</f>
      </c>
    </row>
    <row r="17" spans="1:18" ht="19.5" customHeight="1">
      <c r="A17" s="11">
        <f>A15+1</f>
        <v>7</v>
      </c>
      <c r="B17" s="12" t="str">
        <f>"Đơn vị bầu cử số "&amp;A17</f>
        <v>Đơn vị bầu cử số 7</v>
      </c>
      <c r="C17" s="4">
        <f aca="true" t="shared" si="6" ref="C17:H17">SUM(C18)</f>
        <v>8</v>
      </c>
      <c r="D17" s="4">
        <f t="shared" si="6"/>
        <v>0</v>
      </c>
      <c r="E17" s="4">
        <f t="shared" si="6"/>
        <v>0</v>
      </c>
      <c r="F17" s="28">
        <f>'H.4.1-HDNDH-SNV'!F18</f>
        <v>7268</v>
      </c>
      <c r="G17" s="28">
        <f>'H.4.1-HDNDH-SNV'!G18</f>
        <v>7268</v>
      </c>
      <c r="H17" s="4">
        <f t="shared" si="6"/>
        <v>0</v>
      </c>
      <c r="I17" s="41" t="str">
        <f t="shared" si="1"/>
        <v>100%</v>
      </c>
      <c r="J17" s="4">
        <f>SUM(J18)</f>
        <v>0</v>
      </c>
      <c r="K17" s="4">
        <f>SUM(K18)</f>
        <v>0</v>
      </c>
      <c r="L17" s="13"/>
      <c r="M17" s="28">
        <f>'H.4.1-HDNDH-SNV'!M18</f>
        <v>7254</v>
      </c>
      <c r="N17" s="42">
        <f>'H.4.1-HDNDH-SNV'!N18</f>
        <v>0.9980737479361586</v>
      </c>
      <c r="O17" s="28">
        <f>'H.4.1-HDNDH-SNV'!O18</f>
        <v>14</v>
      </c>
      <c r="P17" s="42">
        <f>'H.4.1-HDNDH-SNV'!P18</f>
        <v>0.001926252063841497</v>
      </c>
      <c r="Q17" s="41"/>
      <c r="R17" s="3">
        <f>IF(B17='H.4.1-HDNDH-SNV'!B18,"",1)</f>
      </c>
    </row>
    <row r="18" spans="1:18" ht="19.5" customHeight="1">
      <c r="A18" s="5"/>
      <c r="B18" s="6" t="s">
        <v>34</v>
      </c>
      <c r="C18" s="7">
        <v>8</v>
      </c>
      <c r="D18" s="7"/>
      <c r="E18" s="7"/>
      <c r="F18" s="29">
        <f>'H.4.1-HDNDH-SNV'!F19</f>
        <v>7268</v>
      </c>
      <c r="G18" s="29">
        <f>'H.4.1-HDNDH-SNV'!G19</f>
        <v>7268</v>
      </c>
      <c r="H18" s="7"/>
      <c r="I18" s="40" t="str">
        <f t="shared" si="1"/>
        <v>100%</v>
      </c>
      <c r="J18" s="7"/>
      <c r="K18" s="7"/>
      <c r="L18" s="7"/>
      <c r="M18" s="29">
        <f>'H.4.1-HDNDH-SNV'!M19</f>
        <v>7254</v>
      </c>
      <c r="N18" s="43">
        <f>'H.4.1-HDNDH-SNV'!N19</f>
        <v>0.9980737479361586</v>
      </c>
      <c r="O18" s="29">
        <f>'H.4.1-HDNDH-SNV'!O19</f>
        <v>14</v>
      </c>
      <c r="P18" s="43">
        <f>'H.4.1-HDNDH-SNV'!P19</f>
        <v>0.001926252063841497</v>
      </c>
      <c r="Q18" s="40"/>
      <c r="R18" s="3">
        <f>IF(B18='H.4.1-HDNDH-SNV'!B19,"",1)</f>
      </c>
    </row>
    <row r="19" spans="1:36" s="2" customFormat="1" ht="19.5" customHeight="1">
      <c r="A19" s="11">
        <f>A17+1</f>
        <v>8</v>
      </c>
      <c r="B19" s="12" t="str">
        <f>"Đơn vị bầu cử số "&amp;A19</f>
        <v>Đơn vị bầu cử số 8</v>
      </c>
      <c r="C19" s="4">
        <f aca="true" t="shared" si="7" ref="C19:H19">SUM(C20)</f>
        <v>8</v>
      </c>
      <c r="D19" s="4">
        <f t="shared" si="7"/>
        <v>0</v>
      </c>
      <c r="E19" s="4">
        <f t="shared" si="7"/>
        <v>0</v>
      </c>
      <c r="F19" s="28">
        <f>'H.4.1-HDNDH-SNV'!F20</f>
        <v>5199</v>
      </c>
      <c r="G19" s="28">
        <f>'H.4.1-HDNDH-SNV'!G20</f>
        <v>5199</v>
      </c>
      <c r="H19" s="4">
        <f t="shared" si="7"/>
        <v>0</v>
      </c>
      <c r="I19" s="41" t="str">
        <f t="shared" si="1"/>
        <v>100%</v>
      </c>
      <c r="J19" s="4">
        <f>SUM(J20)</f>
        <v>0</v>
      </c>
      <c r="K19" s="4">
        <f>SUM(K20)</f>
        <v>0</v>
      </c>
      <c r="L19" s="4"/>
      <c r="M19" s="28">
        <f>'H.4.1-HDNDH-SNV'!M20</f>
        <v>5180</v>
      </c>
      <c r="N19" s="42">
        <f>'H.4.1-HDNDH-SNV'!N20</f>
        <v>0.9963454510482785</v>
      </c>
      <c r="O19" s="28">
        <f>'H.4.1-HDNDH-SNV'!O20</f>
        <v>19</v>
      </c>
      <c r="P19" s="42">
        <f>'H.4.1-HDNDH-SNV'!P20</f>
        <v>0.0036545489517214847</v>
      </c>
      <c r="Q19" s="28"/>
      <c r="R19" s="3">
        <f>IF(B19='H.4.1-HDNDH-SNV'!B20,"",1)</f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18" ht="19.5" customHeight="1">
      <c r="A20" s="5"/>
      <c r="B20" s="6" t="s">
        <v>35</v>
      </c>
      <c r="C20" s="10">
        <v>8</v>
      </c>
      <c r="D20" s="10"/>
      <c r="E20" s="10"/>
      <c r="F20" s="29">
        <f>'H.4.1-HDNDH-SNV'!F21</f>
        <v>5199</v>
      </c>
      <c r="G20" s="29">
        <f>'H.4.1-HDNDH-SNV'!G21</f>
        <v>5199</v>
      </c>
      <c r="H20" s="10"/>
      <c r="I20" s="40" t="str">
        <f t="shared" si="1"/>
        <v>100%</v>
      </c>
      <c r="J20" s="10"/>
      <c r="K20" s="10"/>
      <c r="L20" s="10"/>
      <c r="M20" s="29">
        <f>'H.4.1-HDNDH-SNV'!M21</f>
        <v>5180</v>
      </c>
      <c r="N20" s="43">
        <f>'H.4.1-HDNDH-SNV'!N21</f>
        <v>0.9963454510482785</v>
      </c>
      <c r="O20" s="29">
        <f>'H.4.1-HDNDH-SNV'!O21</f>
        <v>19</v>
      </c>
      <c r="P20" s="43">
        <f>'H.4.1-HDNDH-SNV'!P21</f>
        <v>0.0036545489517214847</v>
      </c>
      <c r="Q20" s="33"/>
      <c r="R20" s="3">
        <f>IF(B20='H.4.1-HDNDH-SNV'!B21,"",1)</f>
      </c>
    </row>
    <row r="21" spans="1:18" ht="19.5" customHeight="1">
      <c r="A21" s="11">
        <f>A19+1</f>
        <v>9</v>
      </c>
      <c r="B21" s="12" t="str">
        <f>"Đơn vị bầu cử số "&amp;A21</f>
        <v>Đơn vị bầu cử số 9</v>
      </c>
      <c r="C21" s="4">
        <v>10</v>
      </c>
      <c r="D21" s="4">
        <f>SUM(D22)</f>
        <v>0</v>
      </c>
      <c r="E21" s="4">
        <f>SUM(E22)</f>
        <v>0</v>
      </c>
      <c r="F21" s="28">
        <f>'H.4.1-HDNDH-SNV'!F22</f>
        <v>8615</v>
      </c>
      <c r="G21" s="28">
        <f>'H.4.1-HDNDH-SNV'!G22</f>
        <v>8615</v>
      </c>
      <c r="H21" s="4">
        <f>SUM(H22)</f>
        <v>0</v>
      </c>
      <c r="I21" s="41" t="str">
        <f t="shared" si="1"/>
        <v>100%</v>
      </c>
      <c r="J21" s="4">
        <f>SUM(J22)</f>
        <v>0</v>
      </c>
      <c r="K21" s="4">
        <f>SUM(K22)</f>
        <v>0</v>
      </c>
      <c r="L21" s="13"/>
      <c r="M21" s="28">
        <f>'H.4.1-HDNDH-SNV'!M22</f>
        <v>8614</v>
      </c>
      <c r="N21" s="42">
        <f>'H.4.1-HDNDH-SNV'!N22</f>
        <v>0.999883923389437</v>
      </c>
      <c r="O21" s="28">
        <f>'H.4.1-HDNDH-SNV'!O22</f>
        <v>1</v>
      </c>
      <c r="P21" s="42">
        <f>'H.4.1-HDNDH-SNV'!P22</f>
        <v>0.00011607661056297156</v>
      </c>
      <c r="Q21" s="41"/>
      <c r="R21" s="3">
        <f>IF(B21='H.4.1-HDNDH-SNV'!B22,"",1)</f>
      </c>
    </row>
    <row r="22" spans="1:18" ht="19.5" customHeight="1">
      <c r="A22" s="5"/>
      <c r="B22" s="6" t="s">
        <v>36</v>
      </c>
      <c r="C22" s="7">
        <v>10</v>
      </c>
      <c r="D22" s="7"/>
      <c r="E22" s="7"/>
      <c r="F22" s="29">
        <f>'H.4.1-HDNDH-SNV'!F23</f>
        <v>8615</v>
      </c>
      <c r="G22" s="29">
        <f>'H.4.1-HDNDH-SNV'!G23</f>
        <v>8615</v>
      </c>
      <c r="H22" s="7"/>
      <c r="I22" s="40" t="str">
        <f t="shared" si="1"/>
        <v>100%</v>
      </c>
      <c r="J22" s="7"/>
      <c r="K22" s="7"/>
      <c r="L22" s="7"/>
      <c r="M22" s="29">
        <f>'H.4.1-HDNDH-SNV'!M23</f>
        <v>8614</v>
      </c>
      <c r="N22" s="43">
        <f>'H.4.1-HDNDH-SNV'!N23</f>
        <v>0.999883923389437</v>
      </c>
      <c r="O22" s="29">
        <f>'H.4.1-HDNDH-SNV'!O23</f>
        <v>1</v>
      </c>
      <c r="P22" s="43">
        <f>'H.4.1-HDNDH-SNV'!P23</f>
        <v>0.00011607661056297156</v>
      </c>
      <c r="Q22" s="40"/>
      <c r="R22" s="3">
        <f>IF(B22='H.4.1-HDNDH-SNV'!B23,"",1)</f>
      </c>
    </row>
    <row r="23" spans="1:18" ht="19.5" customHeight="1">
      <c r="A23" s="11">
        <f>A21+1</f>
        <v>10</v>
      </c>
      <c r="B23" s="12" t="str">
        <f>"Đơn vị bầu cử số "&amp;A23</f>
        <v>Đơn vị bầu cử số 10</v>
      </c>
      <c r="C23" s="4">
        <f aca="true" t="shared" si="8" ref="C23:H23">SUM(C24)</f>
        <v>15</v>
      </c>
      <c r="D23" s="4">
        <f t="shared" si="8"/>
        <v>0</v>
      </c>
      <c r="E23" s="4">
        <f t="shared" si="8"/>
        <v>0</v>
      </c>
      <c r="F23" s="28">
        <f>'H.4.1-HDNDH-SNV'!F24</f>
        <v>12880</v>
      </c>
      <c r="G23" s="28">
        <f>'H.4.1-HDNDH-SNV'!G24</f>
        <v>12880</v>
      </c>
      <c r="H23" s="4">
        <f t="shared" si="8"/>
        <v>0</v>
      </c>
      <c r="I23" s="41" t="str">
        <f t="shared" si="1"/>
        <v>100%</v>
      </c>
      <c r="J23" s="4">
        <f>SUM(J24)</f>
        <v>0</v>
      </c>
      <c r="K23" s="4">
        <f>SUM(K24)</f>
        <v>0</v>
      </c>
      <c r="L23" s="13"/>
      <c r="M23" s="28">
        <f>'H.4.1-HDNDH-SNV'!M24</f>
        <v>12833</v>
      </c>
      <c r="N23" s="42">
        <f>'H.4.1-HDNDH-SNV'!N24</f>
        <v>0.9963509316770186</v>
      </c>
      <c r="O23" s="28">
        <f>'H.4.1-HDNDH-SNV'!O24</f>
        <v>47</v>
      </c>
      <c r="P23" s="42">
        <f>'H.4.1-HDNDH-SNV'!P24</f>
        <v>0.0036490683229813666</v>
      </c>
      <c r="Q23" s="41"/>
      <c r="R23" s="3">
        <f>IF(B23='H.4.1-HDNDH-SNV'!B24,"",1)</f>
      </c>
    </row>
    <row r="24" spans="1:18" ht="19.5" customHeight="1">
      <c r="A24" s="5"/>
      <c r="B24" s="6" t="s">
        <v>37</v>
      </c>
      <c r="C24" s="7">
        <v>15</v>
      </c>
      <c r="D24" s="7"/>
      <c r="E24" s="7"/>
      <c r="F24" s="29">
        <f>'H.4.1-HDNDH-SNV'!F25</f>
        <v>12880</v>
      </c>
      <c r="G24" s="29">
        <f>'H.4.1-HDNDH-SNV'!G25</f>
        <v>12880</v>
      </c>
      <c r="H24" s="7"/>
      <c r="I24" s="40" t="str">
        <f t="shared" si="1"/>
        <v>100%</v>
      </c>
      <c r="J24" s="7"/>
      <c r="K24" s="7"/>
      <c r="L24" s="7"/>
      <c r="M24" s="29">
        <f>'H.4.1-HDNDH-SNV'!M25</f>
        <v>12833</v>
      </c>
      <c r="N24" s="43">
        <f>'H.4.1-HDNDH-SNV'!N25</f>
        <v>0.9963509316770186</v>
      </c>
      <c r="O24" s="29">
        <f>'H.4.1-HDNDH-SNV'!O25</f>
        <v>47</v>
      </c>
      <c r="P24" s="43">
        <f>'H.4.1-HDNDH-SNV'!P25</f>
        <v>0.0036490683229813666</v>
      </c>
      <c r="Q24" s="40"/>
      <c r="R24" s="3">
        <f>IF(B24='H.4.1-HDNDH-SNV'!B25,"",1)</f>
      </c>
    </row>
    <row r="25" spans="1:36" s="2" customFormat="1" ht="19.5" customHeight="1">
      <c r="A25" s="11">
        <f>A23+1</f>
        <v>11</v>
      </c>
      <c r="B25" s="12" t="str">
        <f>"Đơn vị bầu cử số "&amp;A25</f>
        <v>Đơn vị bầu cử số 11</v>
      </c>
      <c r="C25" s="4">
        <f aca="true" t="shared" si="9" ref="C25:H25">SUM(C26)</f>
        <v>13</v>
      </c>
      <c r="D25" s="4">
        <f t="shared" si="9"/>
        <v>0</v>
      </c>
      <c r="E25" s="4">
        <f t="shared" si="9"/>
        <v>0</v>
      </c>
      <c r="F25" s="28">
        <f>'H.4.1-HDNDH-SNV'!F26</f>
        <v>12156</v>
      </c>
      <c r="G25" s="28">
        <f>'H.4.1-HDNDH-SNV'!G26</f>
        <v>12156</v>
      </c>
      <c r="H25" s="4">
        <f t="shared" si="9"/>
        <v>0</v>
      </c>
      <c r="I25" s="41" t="str">
        <f t="shared" si="1"/>
        <v>100%</v>
      </c>
      <c r="J25" s="4">
        <f>SUM(J26)</f>
        <v>0</v>
      </c>
      <c r="K25" s="4">
        <f>SUM(K26)</f>
        <v>0</v>
      </c>
      <c r="L25" s="4"/>
      <c r="M25" s="28">
        <f>'H.4.1-HDNDH-SNV'!M26</f>
        <v>12122</v>
      </c>
      <c r="N25" s="42">
        <f>'H.4.1-HDNDH-SNV'!N26</f>
        <v>0.9972030273116157</v>
      </c>
      <c r="O25" s="28">
        <f>'H.4.1-HDNDH-SNV'!O26</f>
        <v>34</v>
      </c>
      <c r="P25" s="42">
        <f>'H.4.1-HDNDH-SNV'!P26</f>
        <v>0.002796972688384337</v>
      </c>
      <c r="Q25" s="28"/>
      <c r="R25" s="3">
        <f>IF(B25='H.4.1-HDNDH-SNV'!B26,"",1)</f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18" ht="19.5" customHeight="1">
      <c r="A26" s="5"/>
      <c r="B26" s="6" t="s">
        <v>38</v>
      </c>
      <c r="C26" s="10">
        <v>13</v>
      </c>
      <c r="D26" s="10"/>
      <c r="E26" s="10"/>
      <c r="F26" s="29">
        <f>'H.4.1-HDNDH-SNV'!F27</f>
        <v>12156</v>
      </c>
      <c r="G26" s="29">
        <f>'H.4.1-HDNDH-SNV'!G27</f>
        <v>12156</v>
      </c>
      <c r="H26" s="10"/>
      <c r="I26" s="40" t="str">
        <f t="shared" si="1"/>
        <v>100%</v>
      </c>
      <c r="J26" s="10"/>
      <c r="K26" s="10"/>
      <c r="L26" s="10"/>
      <c r="M26" s="29">
        <f>'H.4.1-HDNDH-SNV'!M27</f>
        <v>12122</v>
      </c>
      <c r="N26" s="43">
        <f>'H.4.1-HDNDH-SNV'!N27</f>
        <v>0.9972030273116157</v>
      </c>
      <c r="O26" s="29">
        <f>'H.4.1-HDNDH-SNV'!O27</f>
        <v>34</v>
      </c>
      <c r="P26" s="43">
        <f>'H.4.1-HDNDH-SNV'!P27</f>
        <v>0.002796972688384337</v>
      </c>
      <c r="Q26" s="33"/>
      <c r="R26" s="3">
        <f>IF(B26='H.4.1-HDNDH-SNV'!B27,"",1)</f>
      </c>
    </row>
    <row r="27" spans="1:18" ht="19.5" customHeight="1">
      <c r="A27" s="11">
        <f>A25+1</f>
        <v>12</v>
      </c>
      <c r="B27" s="12" t="str">
        <f>"Đơn vị bầu cử số "&amp;A27</f>
        <v>Đơn vị bầu cử số 12</v>
      </c>
      <c r="C27" s="4">
        <f aca="true" t="shared" si="10" ref="C27:H27">SUM(C28)</f>
        <v>12</v>
      </c>
      <c r="D27" s="4">
        <f t="shared" si="10"/>
        <v>0</v>
      </c>
      <c r="E27" s="4">
        <f t="shared" si="10"/>
        <v>0</v>
      </c>
      <c r="F27" s="28">
        <f>'H.4.1-HDNDH-SNV'!F28</f>
        <v>8850</v>
      </c>
      <c r="G27" s="28">
        <f>'H.4.1-HDNDH-SNV'!G28</f>
        <v>8850</v>
      </c>
      <c r="H27" s="4">
        <f t="shared" si="10"/>
        <v>0</v>
      </c>
      <c r="I27" s="41" t="str">
        <f t="shared" si="1"/>
        <v>100%</v>
      </c>
      <c r="J27" s="4">
        <f>SUM(J28)</f>
        <v>0</v>
      </c>
      <c r="K27" s="4">
        <f>SUM(K28)</f>
        <v>0</v>
      </c>
      <c r="L27" s="13"/>
      <c r="M27" s="28">
        <f>'H.4.1-HDNDH-SNV'!M28</f>
        <v>8848</v>
      </c>
      <c r="N27" s="42">
        <f>'H.4.1-HDNDH-SNV'!N28</f>
        <v>0.999774011299435</v>
      </c>
      <c r="O27" s="28">
        <f>'H.4.1-HDNDH-SNV'!O28</f>
        <v>2</v>
      </c>
      <c r="P27" s="42">
        <f>'H.4.1-HDNDH-SNV'!P28</f>
        <v>0.00022598870056497175</v>
      </c>
      <c r="Q27" s="41"/>
      <c r="R27" s="3">
        <f>IF(B27='H.4.1-HDNDH-SNV'!B28,"",1)</f>
      </c>
    </row>
    <row r="28" spans="1:18" ht="19.5" customHeight="1">
      <c r="A28" s="5"/>
      <c r="B28" s="6" t="s">
        <v>39</v>
      </c>
      <c r="C28" s="7">
        <v>12</v>
      </c>
      <c r="D28" s="7"/>
      <c r="E28" s="7"/>
      <c r="F28" s="29">
        <f>'H.4.1-HDNDH-SNV'!F29</f>
        <v>8850</v>
      </c>
      <c r="G28" s="29">
        <f>'H.4.1-HDNDH-SNV'!G29</f>
        <v>8850</v>
      </c>
      <c r="H28" s="7"/>
      <c r="I28" s="40" t="str">
        <f t="shared" si="1"/>
        <v>100%</v>
      </c>
      <c r="J28" s="7"/>
      <c r="K28" s="7"/>
      <c r="L28" s="7"/>
      <c r="M28" s="29">
        <f>'H.4.1-HDNDH-SNV'!M29</f>
        <v>8848</v>
      </c>
      <c r="N28" s="43">
        <f>'H.4.1-HDNDH-SNV'!N29</f>
        <v>0.999774011299435</v>
      </c>
      <c r="O28" s="29">
        <f>'H.4.1-HDNDH-SNV'!O29</f>
        <v>2</v>
      </c>
      <c r="P28" s="43">
        <f>'H.4.1-HDNDH-SNV'!P29</f>
        <v>0.00022598870056497175</v>
      </c>
      <c r="Q28" s="40"/>
      <c r="R28" s="3">
        <f>IF(B28='H.4.1-HDNDH-SNV'!B29,"",1)</f>
      </c>
    </row>
    <row r="29" spans="1:18" ht="19.5" customHeight="1">
      <c r="A29" s="11">
        <f>A27+1</f>
        <v>13</v>
      </c>
      <c r="B29" s="12" t="str">
        <f>"Đơn vị bầu cử số "&amp;A29</f>
        <v>Đơn vị bầu cử số 13</v>
      </c>
      <c r="C29" s="4">
        <v>16</v>
      </c>
      <c r="D29" s="4">
        <f>SUM(D30)</f>
        <v>0</v>
      </c>
      <c r="E29" s="4">
        <f>SUM(E30)</f>
        <v>0</v>
      </c>
      <c r="F29" s="28">
        <f>'H.4.1-HDNDH-SNV'!F30</f>
        <v>13495</v>
      </c>
      <c r="G29" s="28">
        <f>'H.4.1-HDNDH-SNV'!G30</f>
        <v>13495</v>
      </c>
      <c r="H29" s="4">
        <f>SUM(H30)</f>
        <v>0</v>
      </c>
      <c r="I29" s="41" t="str">
        <f t="shared" si="1"/>
        <v>100%</v>
      </c>
      <c r="J29" s="4">
        <f>SUM(J30)</f>
        <v>0</v>
      </c>
      <c r="K29" s="4">
        <f>SUM(K30)</f>
        <v>0</v>
      </c>
      <c r="L29" s="13"/>
      <c r="M29" s="28">
        <f>'H.4.1-HDNDH-SNV'!M30</f>
        <v>13482</v>
      </c>
      <c r="N29" s="42">
        <f>'H.4.1-HDNDH-SNV'!N30</f>
        <v>0.9990366802519451</v>
      </c>
      <c r="O29" s="28">
        <f>'H.4.1-HDNDH-SNV'!O30</f>
        <v>13</v>
      </c>
      <c r="P29" s="42">
        <f>'H.4.1-HDNDH-SNV'!P30</f>
        <v>0.0009633197480548351</v>
      </c>
      <c r="Q29" s="41"/>
      <c r="R29" s="3">
        <f>IF(B29='H.4.1-HDNDH-SNV'!B30,"",1)</f>
      </c>
    </row>
    <row r="30" spans="1:18" ht="19.5" customHeight="1">
      <c r="A30" s="5"/>
      <c r="B30" s="6" t="s">
        <v>40</v>
      </c>
      <c r="C30" s="7">
        <v>16</v>
      </c>
      <c r="D30" s="7"/>
      <c r="E30" s="7"/>
      <c r="F30" s="29">
        <f>'H.4.1-HDNDH-SNV'!F31</f>
        <v>13495</v>
      </c>
      <c r="G30" s="29">
        <f>'H.4.1-HDNDH-SNV'!G31</f>
        <v>13495</v>
      </c>
      <c r="H30" s="7"/>
      <c r="I30" s="40" t="str">
        <f t="shared" si="1"/>
        <v>100%</v>
      </c>
      <c r="J30" s="7"/>
      <c r="K30" s="7"/>
      <c r="L30" s="7"/>
      <c r="M30" s="29">
        <f>'H.4.1-HDNDH-SNV'!M31</f>
        <v>13482</v>
      </c>
      <c r="N30" s="43">
        <f>'H.4.1-HDNDH-SNV'!N31</f>
        <v>0.9990366802519451</v>
      </c>
      <c r="O30" s="29">
        <f>'H.4.1-HDNDH-SNV'!O31</f>
        <v>13</v>
      </c>
      <c r="P30" s="43">
        <f>'H.4.1-HDNDH-SNV'!P31</f>
        <v>0.0009633197480548351</v>
      </c>
      <c r="Q30" s="40"/>
      <c r="R30" s="3">
        <f>IF(B30='H.4.1-HDNDH-SNV'!B31,"",1)</f>
      </c>
    </row>
    <row r="31" spans="1:36" s="2" customFormat="1" ht="19.5" customHeight="1">
      <c r="A31" s="11">
        <f>A29+1</f>
        <v>14</v>
      </c>
      <c r="B31" s="12" t="str">
        <f>"Đơn vị bầu cử số "&amp;A31</f>
        <v>Đơn vị bầu cử số 14</v>
      </c>
      <c r="C31" s="4">
        <f aca="true" t="shared" si="11" ref="C31:H31">SUM(C32)</f>
        <v>13</v>
      </c>
      <c r="D31" s="4">
        <f t="shared" si="11"/>
        <v>0</v>
      </c>
      <c r="E31" s="4">
        <f t="shared" si="11"/>
        <v>0</v>
      </c>
      <c r="F31" s="28">
        <f>'H.4.1-HDNDH-SNV'!F32</f>
        <v>11080</v>
      </c>
      <c r="G31" s="28">
        <f>'H.4.1-HDNDH-SNV'!G32</f>
        <v>11080</v>
      </c>
      <c r="H31" s="4">
        <f t="shared" si="11"/>
        <v>0</v>
      </c>
      <c r="I31" s="41" t="str">
        <f t="shared" si="1"/>
        <v>100%</v>
      </c>
      <c r="J31" s="4">
        <f>SUM(J32)</f>
        <v>0</v>
      </c>
      <c r="K31" s="4">
        <f>SUM(K32)</f>
        <v>0</v>
      </c>
      <c r="L31" s="4"/>
      <c r="M31" s="28">
        <f>'H.4.1-HDNDH-SNV'!M32</f>
        <v>11065</v>
      </c>
      <c r="N31" s="42">
        <f>'H.4.1-HDNDH-SNV'!N32</f>
        <v>0.9986462093862816</v>
      </c>
      <c r="O31" s="28">
        <f>'H.4.1-HDNDH-SNV'!O32</f>
        <v>15</v>
      </c>
      <c r="P31" s="42">
        <f>'H.4.1-HDNDH-SNV'!P32</f>
        <v>0.0013537906137184115</v>
      </c>
      <c r="Q31" s="28"/>
      <c r="R31" s="3">
        <f>IF(B31='H.4.1-HDNDH-SNV'!B32,"",1)</f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18" s="8" customFormat="1" ht="19.5" customHeight="1">
      <c r="A32" s="5"/>
      <c r="B32" s="6" t="s">
        <v>41</v>
      </c>
      <c r="C32" s="10">
        <v>13</v>
      </c>
      <c r="D32" s="10"/>
      <c r="E32" s="10"/>
      <c r="F32" s="29">
        <f>'H.4.1-HDNDH-SNV'!F33</f>
        <v>11080</v>
      </c>
      <c r="G32" s="29">
        <f>'H.4.1-HDNDH-SNV'!G33</f>
        <v>11080</v>
      </c>
      <c r="H32" s="10"/>
      <c r="I32" s="40" t="str">
        <f t="shared" si="1"/>
        <v>100%</v>
      </c>
      <c r="J32" s="10"/>
      <c r="K32" s="10"/>
      <c r="L32" s="10"/>
      <c r="M32" s="29">
        <f>'H.4.1-HDNDH-SNV'!M33</f>
        <v>11065</v>
      </c>
      <c r="N32" s="43">
        <f>'H.4.1-HDNDH-SNV'!N33</f>
        <v>0.9986462093862816</v>
      </c>
      <c r="O32" s="29">
        <f>'H.4.1-HDNDH-SNV'!O33</f>
        <v>15</v>
      </c>
      <c r="P32" s="43">
        <f>'H.4.1-HDNDH-SNV'!P33</f>
        <v>0.0013537906137184115</v>
      </c>
      <c r="Q32" s="33"/>
      <c r="R32" s="3">
        <f>IF(B32='H.4.1-HDNDH-SNV'!B33,"",1)</f>
      </c>
    </row>
    <row r="33" spans="1:18" s="8" customFormat="1" ht="19.5" customHeight="1">
      <c r="A33" s="11">
        <f>A31+1</f>
        <v>15</v>
      </c>
      <c r="B33" s="12" t="str">
        <f>"Đơn vị bầu cử số "&amp;A33</f>
        <v>Đơn vị bầu cử số 15</v>
      </c>
      <c r="C33" s="13">
        <f aca="true" t="shared" si="12" ref="C33:H33">SUM(C34:C35)</f>
        <v>10</v>
      </c>
      <c r="D33" s="13">
        <f t="shared" si="12"/>
        <v>0</v>
      </c>
      <c r="E33" s="13">
        <f t="shared" si="12"/>
        <v>0</v>
      </c>
      <c r="F33" s="28">
        <f>'H.4.1-HDNDH-SNV'!F34</f>
        <v>3800</v>
      </c>
      <c r="G33" s="28">
        <f>'H.4.1-HDNDH-SNV'!G34</f>
        <v>3799</v>
      </c>
      <c r="H33" s="13">
        <f t="shared" si="12"/>
        <v>0</v>
      </c>
      <c r="I33" s="41" t="str">
        <f t="shared" si="1"/>
        <v>99,97%</v>
      </c>
      <c r="J33" s="13">
        <f>SUM(J34:J35)</f>
        <v>0</v>
      </c>
      <c r="K33" s="13">
        <f>SUM(K34:K35)</f>
        <v>0</v>
      </c>
      <c r="L33" s="13"/>
      <c r="M33" s="28">
        <f>'H.4.1-HDNDH-SNV'!M34</f>
        <v>3779</v>
      </c>
      <c r="N33" s="42">
        <f>'H.4.1-HDNDH-SNV'!N34</f>
        <v>0.9947354566991313</v>
      </c>
      <c r="O33" s="28">
        <f>'H.4.1-HDNDH-SNV'!O34</f>
        <v>20</v>
      </c>
      <c r="P33" s="42">
        <f>'H.4.1-HDNDH-SNV'!P34</f>
        <v>0.0052645433008686494</v>
      </c>
      <c r="Q33" s="41"/>
      <c r="R33" s="3">
        <f>IF(B33='H.4.1-HDNDH-SNV'!B34,"",1)</f>
      </c>
    </row>
    <row r="34" spans="1:18" s="8" customFormat="1" ht="19.5" customHeight="1">
      <c r="A34" s="5"/>
      <c r="B34" s="6" t="s">
        <v>42</v>
      </c>
      <c r="C34" s="7">
        <v>5</v>
      </c>
      <c r="D34" s="7"/>
      <c r="E34" s="7"/>
      <c r="F34" s="29">
        <f>'H.4.1-HDNDH-SNV'!F35</f>
        <v>1203</v>
      </c>
      <c r="G34" s="29">
        <f>'H.4.1-HDNDH-SNV'!G35</f>
        <v>1203</v>
      </c>
      <c r="H34" s="7"/>
      <c r="I34" s="40" t="str">
        <f t="shared" si="1"/>
        <v>100%</v>
      </c>
      <c r="J34" s="7"/>
      <c r="K34" s="7"/>
      <c r="L34" s="7"/>
      <c r="M34" s="29">
        <f>'H.4.1-HDNDH-SNV'!M35</f>
        <v>1200</v>
      </c>
      <c r="N34" s="43">
        <f>'H.4.1-HDNDH-SNV'!N35</f>
        <v>0.9975062344139651</v>
      </c>
      <c r="O34" s="29">
        <f>'H.4.1-HDNDH-SNV'!O35</f>
        <v>3</v>
      </c>
      <c r="P34" s="43">
        <f>'H.4.1-HDNDH-SNV'!P35</f>
        <v>0.0024937655860349127</v>
      </c>
      <c r="Q34" s="40"/>
      <c r="R34" s="3">
        <f>IF(B34='H.4.1-HDNDH-SNV'!B35,"",1)</f>
      </c>
    </row>
    <row r="35" spans="1:18" s="8" customFormat="1" ht="19.5" customHeight="1">
      <c r="A35" s="5"/>
      <c r="B35" s="6" t="s">
        <v>43</v>
      </c>
      <c r="C35" s="7">
        <v>5</v>
      </c>
      <c r="D35" s="7"/>
      <c r="E35" s="7"/>
      <c r="F35" s="29">
        <f>'H.4.1-HDNDH-SNV'!F36</f>
        <v>2597</v>
      </c>
      <c r="G35" s="29">
        <f>'H.4.1-HDNDH-SNV'!G36</f>
        <v>2596</v>
      </c>
      <c r="H35" s="7"/>
      <c r="I35" s="40" t="str">
        <f t="shared" si="1"/>
        <v>99,96%</v>
      </c>
      <c r="J35" s="7"/>
      <c r="K35" s="7"/>
      <c r="L35" s="7"/>
      <c r="M35" s="29">
        <f>'H.4.1-HDNDH-SNV'!M36</f>
        <v>2579</v>
      </c>
      <c r="N35" s="43">
        <f>'H.4.1-HDNDH-SNV'!N36</f>
        <v>0.9934514637904468</v>
      </c>
      <c r="O35" s="29">
        <f>'H.4.1-HDNDH-SNV'!O36</f>
        <v>17</v>
      </c>
      <c r="P35" s="43">
        <f>'H.4.1-HDNDH-SNV'!P36</f>
        <v>0.0065485362095531584</v>
      </c>
      <c r="Q35" s="40"/>
      <c r="R35" s="3">
        <f>IF(B35='H.4.1-HDNDH-SNV'!B36,"",1)</f>
      </c>
    </row>
    <row r="36" spans="1:17" s="8" customFormat="1" ht="19.5" customHeight="1">
      <c r="A36" s="5"/>
      <c r="B36" s="12" t="s">
        <v>119</v>
      </c>
      <c r="C36" s="13">
        <f>SUM(C33,C31,C29,C27,C25,C23,C21,C19,C17,C15,C13,C11,C9,C7,C5)</f>
        <v>174</v>
      </c>
      <c r="D36" s="13">
        <f>SUM(D33,D31,D29,D27,D25,D23,D21,D19,D17,D15,D11,D9,D7,D5)</f>
        <v>0</v>
      </c>
      <c r="E36" s="13">
        <f>SUM(E33,E31,E29,E27,E25,E23,E21,E19,E17,E15,E11,E9,E7,E5)</f>
        <v>0</v>
      </c>
      <c r="F36" s="30">
        <f>SUM(F33,F31,F29,F27,F25,F23,F21,F19,F17,F15,F11,F9,F7,F5,F13)</f>
        <v>143264</v>
      </c>
      <c r="G36" s="30">
        <f>SUM(G33,G31,G29,G27,G25,G23,G21,G19,G17,G15,G11,G9,G7,G5,G13)</f>
        <v>143262</v>
      </c>
      <c r="H36" s="13">
        <f>SUM(H33,H31,H29,H27,H25,H23,H21,H19,H17,H15,H11,H9,H7,H5)</f>
        <v>0</v>
      </c>
      <c r="I36" s="42">
        <v>0.9999</v>
      </c>
      <c r="J36" s="13">
        <f>SUM(J33,J31,J29,J27,J25,J23,J21,J19,J17,J15,J11,J9,J7,J5)</f>
        <v>0</v>
      </c>
      <c r="K36" s="13">
        <f>SUM(K33,K31,K29,K27,K25,K23,K21,K19,K17,K15,K11,K9,K7,K5)</f>
        <v>0</v>
      </c>
      <c r="L36" s="13"/>
      <c r="M36" s="30">
        <f>SUM(M33,M31,M29,M27,M25,M23,M21,M19,M17,M15,M11,M9,M7,M5,M13)</f>
        <v>143033</v>
      </c>
      <c r="N36" s="42">
        <f>'H.4.1-HDNDH-SNV'!N37</f>
        <v>0.9984015300637992</v>
      </c>
      <c r="O36" s="30">
        <f>SUM(O33,O31,O29,O27,O25,O23,O21,O19,O17,O15,O11,O9,O7,O5,O13)</f>
        <v>229</v>
      </c>
      <c r="P36" s="42">
        <f>'H.4.1-HDNDH-SNV'!P37</f>
        <v>0.001598469936200807</v>
      </c>
      <c r="Q36" s="41"/>
    </row>
    <row r="38" spans="1:17" s="8" customFormat="1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88"/>
      <c r="O38" s="88"/>
      <c r="P38" s="88"/>
      <c r="Q38" s="9"/>
    </row>
    <row r="39" spans="1:17" s="8" customFormat="1" ht="25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8"/>
      <c r="O39" s="88"/>
      <c r="P39" s="88"/>
      <c r="Q39" s="9"/>
    </row>
    <row r="40" spans="1:17" s="8" customFormat="1" ht="25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2"/>
      <c r="O40" s="22"/>
      <c r="P40" s="22"/>
      <c r="Q40" s="9"/>
    </row>
  </sheetData>
  <sheetProtection/>
  <mergeCells count="17">
    <mergeCell ref="N38:P39"/>
    <mergeCell ref="A1:Q1"/>
    <mergeCell ref="A2:Q2"/>
    <mergeCell ref="I3:I4"/>
    <mergeCell ref="J3:J4"/>
    <mergeCell ref="K3:L3"/>
    <mergeCell ref="M3:N3"/>
    <mergeCell ref="O3:P3"/>
    <mergeCell ref="Q3:Q4"/>
    <mergeCell ref="A3:A4"/>
    <mergeCell ref="H3:H4"/>
    <mergeCell ref="B3:B4"/>
    <mergeCell ref="C3:C4"/>
    <mergeCell ref="D3:D4"/>
    <mergeCell ref="E3:E4"/>
    <mergeCell ref="F3:F4"/>
    <mergeCell ref="G3:G4"/>
  </mergeCells>
  <printOptions/>
  <pageMargins left="0.5118110236220472" right="0.1968503937007874" top="0.2755905511811024" bottom="0.275590551181102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showZeros="0" zoomScalePageLayoutView="0" workbookViewId="0" topLeftCell="A57">
      <selection activeCell="B56" sqref="B56"/>
    </sheetView>
  </sheetViews>
  <sheetFormatPr defaultColWidth="9.00390625" defaultRowHeight="12.75"/>
  <cols>
    <col min="1" max="1" width="4.28125" style="21" customWidth="1"/>
    <col min="2" max="2" width="23.00390625" style="21" customWidth="1"/>
    <col min="3" max="3" width="26.00390625" style="21" customWidth="1"/>
    <col min="4" max="4" width="13.28125" style="21" customWidth="1"/>
    <col min="5" max="5" width="14.00390625" style="21" customWidth="1"/>
    <col min="6" max="6" width="12.28125" style="21" customWidth="1"/>
    <col min="7" max="7" width="9.8515625" style="21" bestFit="1" customWidth="1"/>
    <col min="8" max="8" width="19.57421875" style="21" hidden="1" customWidth="1"/>
    <col min="9" max="9" width="19.00390625" style="21" hidden="1" customWidth="1"/>
    <col min="10" max="16384" width="9.00390625" style="21" customWidth="1"/>
  </cols>
  <sheetData>
    <row r="1" spans="1:11" ht="24" customHeight="1">
      <c r="A1" s="88" t="s">
        <v>120</v>
      </c>
      <c r="B1" s="88"/>
      <c r="C1" s="88"/>
      <c r="D1" s="88"/>
      <c r="E1" s="88"/>
      <c r="F1" s="88"/>
      <c r="G1" s="15"/>
      <c r="H1" s="15"/>
      <c r="I1" s="15"/>
      <c r="K1" s="16"/>
    </row>
    <row r="2" spans="1:6" ht="38.25" customHeight="1">
      <c r="A2" s="105" t="s">
        <v>127</v>
      </c>
      <c r="B2" s="105"/>
      <c r="C2" s="105"/>
      <c r="D2" s="105"/>
      <c r="E2" s="105"/>
      <c r="F2" s="105"/>
    </row>
    <row r="3" spans="1:6" ht="21.75" customHeight="1">
      <c r="A3" s="99" t="s">
        <v>17</v>
      </c>
      <c r="B3" s="100" t="s">
        <v>12</v>
      </c>
      <c r="C3" s="100" t="s">
        <v>115</v>
      </c>
      <c r="D3" s="100" t="s">
        <v>114</v>
      </c>
      <c r="E3" s="100" t="s">
        <v>19</v>
      </c>
      <c r="F3" s="100" t="s">
        <v>20</v>
      </c>
    </row>
    <row r="4" spans="1:6" ht="26.25" customHeight="1">
      <c r="A4" s="99"/>
      <c r="B4" s="101"/>
      <c r="C4" s="101"/>
      <c r="D4" s="100"/>
      <c r="E4" s="100"/>
      <c r="F4" s="100"/>
    </row>
    <row r="5" spans="1:6" s="22" customFormat="1" ht="27" customHeight="1">
      <c r="A5" s="17">
        <v>1</v>
      </c>
      <c r="B5" s="20" t="s">
        <v>14</v>
      </c>
      <c r="C5" s="19"/>
      <c r="D5" s="19"/>
      <c r="E5" s="32"/>
      <c r="F5" s="17"/>
    </row>
    <row r="6" spans="1:9" ht="27" customHeight="1">
      <c r="A6" s="96"/>
      <c r="B6" s="103" t="s">
        <v>28</v>
      </c>
      <c r="C6" s="6" t="s">
        <v>72</v>
      </c>
      <c r="D6" s="46">
        <f>VLOOKUP($C6,'H.4.2-HDNDH-SNV'!$C$8:$E$75,2,0)</f>
        <v>2224</v>
      </c>
      <c r="E6" s="31">
        <f>VLOOKUP($C6,'H.4.2-HDNDH-SNV'!$C$8:$E$75,3,0)</f>
        <v>0.9707551287647316</v>
      </c>
      <c r="F6" s="14"/>
      <c r="G6" s="21">
        <f>RANK(D6,$D$6:$D$8,0)</f>
        <v>1</v>
      </c>
      <c r="H6" s="20" t="str">
        <f>G6&amp;I6</f>
        <v>1Đơn vị bầu cử số 1</v>
      </c>
      <c r="I6" s="20" t="s">
        <v>14</v>
      </c>
    </row>
    <row r="7" spans="1:9" ht="27" customHeight="1">
      <c r="A7" s="97"/>
      <c r="B7" s="103"/>
      <c r="C7" s="6" t="s">
        <v>62</v>
      </c>
      <c r="D7" s="46">
        <f>VLOOKUP($C7,'H.4.2-HDNDH-SNV'!$C$8:$E$75,2,0)</f>
        <v>2141</v>
      </c>
      <c r="E7" s="31">
        <f>VLOOKUP($C7,'H.4.2-HDNDH-SNV'!$C$8:$E$75,3,0)</f>
        <v>0.9345264076822348</v>
      </c>
      <c r="F7" s="14"/>
      <c r="G7" s="21">
        <f>RANK(D7,$D$6:$D$8,0)</f>
        <v>2</v>
      </c>
      <c r="H7" s="20" t="str">
        <f aca="true" t="shared" si="0" ref="H7:H70">G7&amp;I7</f>
        <v>2Đơn vị bầu cử số 1</v>
      </c>
      <c r="I7" s="20" t="s">
        <v>14</v>
      </c>
    </row>
    <row r="8" spans="1:9" ht="27" customHeight="1">
      <c r="A8" s="98"/>
      <c r="B8" s="103"/>
      <c r="C8" s="6" t="s">
        <v>73</v>
      </c>
      <c r="D8" s="46">
        <f>VLOOKUP($C8,'H.4.2-HDNDH-SNV'!$C$8:$E$75,2,0)</f>
        <v>201</v>
      </c>
      <c r="E8" s="31">
        <f>VLOOKUP($C8,'H.4.2-HDNDH-SNV'!$C$8:$E$75,3,0)</f>
        <v>0.08773461370580532</v>
      </c>
      <c r="F8" s="14"/>
      <c r="G8" s="21">
        <f>RANK(D8,$D$6:$D$8,0)</f>
        <v>3</v>
      </c>
      <c r="H8" s="20" t="str">
        <f t="shared" si="0"/>
        <v>3Đơn vị bầu cử số 1</v>
      </c>
      <c r="I8" s="20" t="s">
        <v>14</v>
      </c>
    </row>
    <row r="9" spans="1:8" s="22" customFormat="1" ht="27" customHeight="1">
      <c r="A9" s="17">
        <v>2</v>
      </c>
      <c r="B9" s="20" t="s">
        <v>15</v>
      </c>
      <c r="C9" s="19"/>
      <c r="D9" s="19"/>
      <c r="E9" s="32"/>
      <c r="F9" s="17"/>
      <c r="H9" s="20">
        <f t="shared" si="0"/>
      </c>
    </row>
    <row r="10" spans="1:9" ht="27" customHeight="1">
      <c r="A10" s="102"/>
      <c r="B10" s="103" t="s">
        <v>29</v>
      </c>
      <c r="C10" s="6" t="s">
        <v>59</v>
      </c>
      <c r="D10" s="46">
        <f>VLOOKUP($C10,'H.4.2-HDNDH-SNV'!$C$8:$E$75,2,0)</f>
        <v>16959</v>
      </c>
      <c r="E10" s="31">
        <f>VLOOKUP($C10,'H.4.2-HDNDH-SNV'!$C$8:$E$75,3,0)</f>
        <v>0.958460495083079</v>
      </c>
      <c r="F10" s="14"/>
      <c r="G10" s="21">
        <f>RANK(D10,$D$10:$D$13,0)</f>
        <v>2</v>
      </c>
      <c r="H10" s="20" t="str">
        <f t="shared" si="0"/>
        <v>2Đơn vị bầu cử số 2</v>
      </c>
      <c r="I10" s="20" t="s">
        <v>15</v>
      </c>
    </row>
    <row r="11" spans="1:9" ht="27" customHeight="1">
      <c r="A11" s="102"/>
      <c r="B11" s="103"/>
      <c r="C11" s="6" t="s">
        <v>74</v>
      </c>
      <c r="D11" s="46">
        <f>VLOOKUP($C11,'H.4.2-HDNDH-SNV'!$C$8:$E$75,2,0)</f>
        <v>16001</v>
      </c>
      <c r="E11" s="31">
        <f>VLOOKUP($C11,'H.4.2-HDNDH-SNV'!$C$8:$E$75,3,0)</f>
        <v>0.9043178478580309</v>
      </c>
      <c r="F11" s="14"/>
      <c r="G11" s="21">
        <f>RANK(D11,$D$10:$D$13,0)</f>
        <v>3</v>
      </c>
      <c r="H11" s="20" t="str">
        <f t="shared" si="0"/>
        <v>3Đơn vị bầu cử số 2</v>
      </c>
      <c r="I11" s="20" t="s">
        <v>15</v>
      </c>
    </row>
    <row r="12" spans="1:9" ht="27" customHeight="1">
      <c r="A12" s="102"/>
      <c r="B12" s="103"/>
      <c r="C12" s="6" t="s">
        <v>75</v>
      </c>
      <c r="D12" s="46">
        <f>VLOOKUP($C12,'H.4.2-HDNDH-SNV'!$C$8:$E$75,2,0)</f>
        <v>3063</v>
      </c>
      <c r="E12" s="31">
        <f>VLOOKUP($C12,'H.4.2-HDNDH-SNV'!$C$8:$E$75,3,0)</f>
        <v>0.17310952865378093</v>
      </c>
      <c r="F12" s="14"/>
      <c r="G12" s="21">
        <f>RANK(D12,$D$10:$D$13,0)</f>
        <v>4</v>
      </c>
      <c r="H12" s="20" t="str">
        <f t="shared" si="0"/>
        <v>4Đơn vị bầu cử số 2</v>
      </c>
      <c r="I12" s="20" t="s">
        <v>15</v>
      </c>
    </row>
    <row r="13" spans="1:9" ht="27" customHeight="1">
      <c r="A13" s="102"/>
      <c r="B13" s="103"/>
      <c r="C13" s="6" t="s">
        <v>63</v>
      </c>
      <c r="D13" s="46">
        <f>VLOOKUP($C13,'H.4.2-HDNDH-SNV'!$C$8:$E$75,2,0)</f>
        <v>17150</v>
      </c>
      <c r="E13" s="31">
        <f>VLOOKUP($C13,'H.4.2-HDNDH-SNV'!$C$8:$E$75,3,0)</f>
        <v>0.9692551147281564</v>
      </c>
      <c r="F13" s="14"/>
      <c r="G13" s="21">
        <f>RANK(D13,$D$10:$D$13,0)</f>
        <v>1</v>
      </c>
      <c r="H13" s="20" t="str">
        <f t="shared" si="0"/>
        <v>1Đơn vị bầu cử số 2</v>
      </c>
      <c r="I13" s="20" t="s">
        <v>15</v>
      </c>
    </row>
    <row r="14" spans="1:8" s="22" customFormat="1" ht="27" customHeight="1">
      <c r="A14" s="17">
        <v>3</v>
      </c>
      <c r="B14" s="20" t="s">
        <v>46</v>
      </c>
      <c r="C14" s="19"/>
      <c r="D14" s="19"/>
      <c r="E14" s="32"/>
      <c r="F14" s="17"/>
      <c r="H14" s="20">
        <f t="shared" si="0"/>
      </c>
    </row>
    <row r="15" spans="1:9" ht="27" customHeight="1">
      <c r="A15" s="102"/>
      <c r="B15" s="103" t="s">
        <v>30</v>
      </c>
      <c r="C15" s="6" t="s">
        <v>76</v>
      </c>
      <c r="D15" s="46">
        <f>VLOOKUP($C15,'H.4.2-HDNDH-SNV'!$C$8:$E$75,2,0)</f>
        <v>1146</v>
      </c>
      <c r="E15" s="31">
        <f>VLOOKUP($C15,'H.4.2-HDNDH-SNV'!$C$8:$E$75,3,0)</f>
        <v>0.11043654235328129</v>
      </c>
      <c r="F15" s="14"/>
      <c r="G15" s="21">
        <f>RANK(D15,$D$15:$D$19,0)</f>
        <v>5</v>
      </c>
      <c r="H15" s="20" t="str">
        <f t="shared" si="0"/>
        <v>5Đơn vị bầu cử số 3</v>
      </c>
      <c r="I15" s="20" t="s">
        <v>46</v>
      </c>
    </row>
    <row r="16" spans="1:9" ht="27" customHeight="1">
      <c r="A16" s="102"/>
      <c r="B16" s="103"/>
      <c r="C16" s="6" t="s">
        <v>66</v>
      </c>
      <c r="D16" s="46">
        <f>VLOOKUP($C16,'H.4.2-HDNDH-SNV'!$C$8:$E$75,2,0)</f>
        <v>9559</v>
      </c>
      <c r="E16" s="31">
        <f>VLOOKUP($C16,'H.4.2-HDNDH-SNV'!$C$8:$E$75,3,0)</f>
        <v>0.9211718222993158</v>
      </c>
      <c r="F16" s="14"/>
      <c r="G16" s="21">
        <f>RANK(D16,$D$15:$D$19,0)</f>
        <v>2</v>
      </c>
      <c r="H16" s="20" t="str">
        <f t="shared" si="0"/>
        <v>2Đơn vị bầu cử số 3</v>
      </c>
      <c r="I16" s="20" t="s">
        <v>46</v>
      </c>
    </row>
    <row r="17" spans="1:9" ht="27" customHeight="1">
      <c r="A17" s="102"/>
      <c r="B17" s="103"/>
      <c r="C17" s="6" t="s">
        <v>77</v>
      </c>
      <c r="D17" s="46">
        <f>VLOOKUP($C17,'H.4.2-HDNDH-SNV'!$C$8:$E$75,2,0)</f>
        <v>1166</v>
      </c>
      <c r="E17" s="31">
        <f>VLOOKUP($C17,'H.4.2-HDNDH-SNV'!$C$8:$E$75,3,0)</f>
        <v>0.11236388166136649</v>
      </c>
      <c r="F17" s="14"/>
      <c r="G17" s="21">
        <f>RANK(D17,$D$15:$D$19,0)</f>
        <v>4</v>
      </c>
      <c r="H17" s="20" t="str">
        <f t="shared" si="0"/>
        <v>4Đơn vị bầu cử số 3</v>
      </c>
      <c r="I17" s="20" t="s">
        <v>46</v>
      </c>
    </row>
    <row r="18" spans="1:9" ht="27" customHeight="1">
      <c r="A18" s="102"/>
      <c r="B18" s="103"/>
      <c r="C18" s="6" t="s">
        <v>65</v>
      </c>
      <c r="D18" s="46">
        <f>VLOOKUP($C18,'H.4.2-HDNDH-SNV'!$C$8:$E$75,2,0)</f>
        <v>9730</v>
      </c>
      <c r="E18" s="31">
        <f>VLOOKUP($C18,'H.4.2-HDNDH-SNV'!$C$8:$E$75,3,0)</f>
        <v>0.9376505733834442</v>
      </c>
      <c r="F18" s="14"/>
      <c r="G18" s="21">
        <f>RANK(D18,$D$15:$D$19,0)</f>
        <v>1</v>
      </c>
      <c r="H18" s="20" t="str">
        <f t="shared" si="0"/>
        <v>1Đơn vị bầu cử số 3</v>
      </c>
      <c r="I18" s="20" t="s">
        <v>46</v>
      </c>
    </row>
    <row r="19" spans="1:9" ht="27" customHeight="1">
      <c r="A19" s="102"/>
      <c r="B19" s="103"/>
      <c r="C19" s="6" t="s">
        <v>61</v>
      </c>
      <c r="D19" s="46">
        <f>VLOOKUP($C19,'H.4.2-HDNDH-SNV'!$C$8:$E$75,2,0)</f>
        <v>9293</v>
      </c>
      <c r="E19" s="31">
        <f>VLOOKUP($C19,'H.4.2-HDNDH-SNV'!$C$8:$E$75,3,0)</f>
        <v>0.8955382095017828</v>
      </c>
      <c r="F19" s="14"/>
      <c r="G19" s="21">
        <f>RANK(D19,$D$15:$D$19,0)</f>
        <v>3</v>
      </c>
      <c r="H19" s="20" t="str">
        <f t="shared" si="0"/>
        <v>3Đơn vị bầu cử số 3</v>
      </c>
      <c r="I19" s="20" t="s">
        <v>46</v>
      </c>
    </row>
    <row r="20" spans="1:8" s="22" customFormat="1" ht="27" customHeight="1">
      <c r="A20" s="17">
        <v>4</v>
      </c>
      <c r="B20" s="20" t="s">
        <v>47</v>
      </c>
      <c r="C20" s="19"/>
      <c r="D20" s="19"/>
      <c r="E20" s="32"/>
      <c r="F20" s="17"/>
      <c r="H20" s="20">
        <f t="shared" si="0"/>
      </c>
    </row>
    <row r="21" spans="1:9" ht="27" customHeight="1">
      <c r="A21" s="102"/>
      <c r="B21" s="103" t="s">
        <v>31</v>
      </c>
      <c r="C21" s="6" t="s">
        <v>78</v>
      </c>
      <c r="D21" s="46">
        <f>VLOOKUP($C21,'H.4.2-HDNDH-SNV'!$C$8:$E$75,2,0)</f>
        <v>812</v>
      </c>
      <c r="E21" s="31">
        <f>VLOOKUP($C21,'H.4.2-HDNDH-SNV'!$C$8:$E$75,3,0)</f>
        <v>0.08146067415730338</v>
      </c>
      <c r="F21" s="14"/>
      <c r="G21" s="21">
        <f>RANK(D21,$D$21:$D$23,0)</f>
        <v>3</v>
      </c>
      <c r="H21" s="20" t="str">
        <f t="shared" si="0"/>
        <v>3Đơn vị bầu cử số 4</v>
      </c>
      <c r="I21" s="20" t="s">
        <v>47</v>
      </c>
    </row>
    <row r="22" spans="1:9" ht="27" customHeight="1">
      <c r="A22" s="102"/>
      <c r="B22" s="103"/>
      <c r="C22" s="6" t="s">
        <v>69</v>
      </c>
      <c r="D22" s="46">
        <f>VLOOKUP($C22,'H.4.2-HDNDH-SNV'!$C$8:$E$75,2,0)</f>
        <v>9583</v>
      </c>
      <c r="E22" s="31">
        <f>VLOOKUP($C22,'H.4.2-HDNDH-SNV'!$C$8:$E$75,3,0)</f>
        <v>0.961376404494382</v>
      </c>
      <c r="F22" s="14"/>
      <c r="G22" s="21">
        <f>RANK(D22,$D$21:$D$23,0)</f>
        <v>1</v>
      </c>
      <c r="H22" s="20" t="str">
        <f t="shared" si="0"/>
        <v>1Đơn vị bầu cử số 4</v>
      </c>
      <c r="I22" s="20" t="s">
        <v>47</v>
      </c>
    </row>
    <row r="23" spans="1:9" ht="27" customHeight="1">
      <c r="A23" s="102"/>
      <c r="B23" s="103"/>
      <c r="C23" s="6" t="s">
        <v>79</v>
      </c>
      <c r="D23" s="46">
        <f>VLOOKUP($C23,'H.4.2-HDNDH-SNV'!$C$8:$E$75,2,0)</f>
        <v>9500</v>
      </c>
      <c r="E23" s="31">
        <f>VLOOKUP($C23,'H.4.2-HDNDH-SNV'!$C$8:$E$75,3,0)</f>
        <v>0.9530497592295345</v>
      </c>
      <c r="F23" s="14"/>
      <c r="G23" s="21">
        <f>RANK(D23,$D$21:$D$23,0)</f>
        <v>2</v>
      </c>
      <c r="H23" s="20" t="str">
        <f t="shared" si="0"/>
        <v>2Đơn vị bầu cử số 4</v>
      </c>
      <c r="I23" s="20" t="s">
        <v>47</v>
      </c>
    </row>
    <row r="24" spans="1:8" s="22" customFormat="1" ht="27" customHeight="1">
      <c r="A24" s="17">
        <v>5</v>
      </c>
      <c r="B24" s="20" t="s">
        <v>48</v>
      </c>
      <c r="C24" s="19"/>
      <c r="D24" s="19"/>
      <c r="E24" s="32"/>
      <c r="F24" s="17"/>
      <c r="H24" s="20">
        <f t="shared" si="0"/>
      </c>
    </row>
    <row r="25" spans="1:9" ht="27" customHeight="1">
      <c r="A25" s="102"/>
      <c r="B25" s="103" t="s">
        <v>32</v>
      </c>
      <c r="C25" s="6" t="s">
        <v>80</v>
      </c>
      <c r="D25" s="46">
        <f>VLOOKUP($C25,'H.4.2-HDNDH-SNV'!$C$8:$E$75,2,0)</f>
        <v>11023</v>
      </c>
      <c r="E25" s="31">
        <f>VLOOKUP($C25,'H.4.2-HDNDH-SNV'!$C$8:$E$75,3,0)</f>
        <v>0.9418147641831852</v>
      </c>
      <c r="F25" s="14"/>
      <c r="G25" s="21">
        <f>RANK(D25,$D$25:$D$29,0)</f>
        <v>2</v>
      </c>
      <c r="H25" s="20" t="str">
        <f t="shared" si="0"/>
        <v>2Đơn vị bầu cử số 5</v>
      </c>
      <c r="I25" s="20" t="s">
        <v>48</v>
      </c>
    </row>
    <row r="26" spans="1:9" ht="27" customHeight="1">
      <c r="A26" s="102"/>
      <c r="B26" s="103"/>
      <c r="C26" s="6" t="s">
        <v>81</v>
      </c>
      <c r="D26" s="46">
        <f>VLOOKUP($C26,'H.4.2-HDNDH-SNV'!$C$8:$E$75,2,0)</f>
        <v>1268</v>
      </c>
      <c r="E26" s="31">
        <f>VLOOKUP($C26,'H.4.2-HDNDH-SNV'!$C$8:$E$75,3,0)</f>
        <v>0.10833902939166097</v>
      </c>
      <c r="F26" s="14"/>
      <c r="G26" s="21">
        <f>RANK(D26,$D$25:$D$29,0)</f>
        <v>4</v>
      </c>
      <c r="H26" s="20" t="str">
        <f t="shared" si="0"/>
        <v>4Đơn vị bầu cử số 5</v>
      </c>
      <c r="I26" s="20" t="s">
        <v>48</v>
      </c>
    </row>
    <row r="27" spans="1:9" ht="27" customHeight="1">
      <c r="A27" s="102"/>
      <c r="B27" s="103"/>
      <c r="C27" s="6" t="s">
        <v>82</v>
      </c>
      <c r="D27" s="46">
        <f>VLOOKUP($C27,'H.4.2-HDNDH-SNV'!$C$8:$E$75,2,0)</f>
        <v>10674</v>
      </c>
      <c r="E27" s="31">
        <f>VLOOKUP($C27,'H.4.2-HDNDH-SNV'!$C$8:$E$75,3,0)</f>
        <v>0.9119958988380041</v>
      </c>
      <c r="F27" s="14"/>
      <c r="G27" s="21">
        <f>RANK(D27,$D$25:$D$29,0)</f>
        <v>3</v>
      </c>
      <c r="H27" s="20" t="str">
        <f t="shared" si="0"/>
        <v>3Đơn vị bầu cử số 5</v>
      </c>
      <c r="I27" s="20" t="s">
        <v>48</v>
      </c>
    </row>
    <row r="28" spans="1:9" ht="27" customHeight="1">
      <c r="A28" s="102"/>
      <c r="B28" s="103"/>
      <c r="C28" s="6" t="s">
        <v>83</v>
      </c>
      <c r="D28" s="46">
        <f>VLOOKUP($C28,'H.4.2-HDNDH-SNV'!$C$8:$E$75,2,0)</f>
        <v>1161</v>
      </c>
      <c r="E28" s="31">
        <f>VLOOKUP($C28,'H.4.2-HDNDH-SNV'!$C$8:$E$75,3,0)</f>
        <v>0.09919685577580314</v>
      </c>
      <c r="F28" s="14"/>
      <c r="G28" s="21">
        <f>RANK(D28,$D$25:$D$29,0)</f>
        <v>5</v>
      </c>
      <c r="H28" s="20" t="str">
        <f t="shared" si="0"/>
        <v>5Đơn vị bầu cử số 5</v>
      </c>
      <c r="I28" s="20" t="s">
        <v>48</v>
      </c>
    </row>
    <row r="29" spans="1:9" ht="27" customHeight="1">
      <c r="A29" s="102"/>
      <c r="B29" s="103"/>
      <c r="C29" s="6" t="s">
        <v>84</v>
      </c>
      <c r="D29" s="46">
        <f>VLOOKUP($C29,'H.4.2-HDNDH-SNV'!$C$8:$E$75,2,0)</f>
        <v>11263</v>
      </c>
      <c r="E29" s="31">
        <f>VLOOKUP($C29,'H.4.2-HDNDH-SNV'!$C$8:$E$75,3,0)</f>
        <v>0.9623205741626795</v>
      </c>
      <c r="F29" s="14"/>
      <c r="G29" s="21">
        <f>RANK(D29,$D$25:$D$29,0)</f>
        <v>1</v>
      </c>
      <c r="H29" s="20" t="str">
        <f t="shared" si="0"/>
        <v>1Đơn vị bầu cử số 5</v>
      </c>
      <c r="I29" s="20" t="s">
        <v>48</v>
      </c>
    </row>
    <row r="30" spans="1:8" s="22" customFormat="1" ht="27.75" customHeight="1">
      <c r="A30" s="17">
        <v>6</v>
      </c>
      <c r="B30" s="20" t="s">
        <v>49</v>
      </c>
      <c r="C30" s="19"/>
      <c r="D30" s="19"/>
      <c r="E30" s="32"/>
      <c r="F30" s="17"/>
      <c r="H30" s="20">
        <f t="shared" si="0"/>
      </c>
    </row>
    <row r="31" spans="1:9" ht="27.75" customHeight="1">
      <c r="A31" s="102"/>
      <c r="B31" s="103" t="s">
        <v>33</v>
      </c>
      <c r="C31" s="6" t="s">
        <v>85</v>
      </c>
      <c r="D31" s="46">
        <f>VLOOKUP($C31,'H.4.2-HDNDH-SNV'!$C$8:$E$75,2,0)</f>
        <v>1767</v>
      </c>
      <c r="E31" s="31">
        <f>VLOOKUP($C31,'H.4.2-HDNDH-SNV'!$C$8:$E$75,3,0)</f>
        <v>0.2259013040143186</v>
      </c>
      <c r="F31" s="14"/>
      <c r="G31" s="21">
        <f>RANK(D31,$D$31:$D$33,0)</f>
        <v>3</v>
      </c>
      <c r="H31" s="20" t="str">
        <f t="shared" si="0"/>
        <v>3Đơn vị bầu cử số 6</v>
      </c>
      <c r="I31" s="20" t="s">
        <v>49</v>
      </c>
    </row>
    <row r="32" spans="1:9" ht="27.75" customHeight="1">
      <c r="A32" s="102"/>
      <c r="B32" s="103"/>
      <c r="C32" s="6" t="s">
        <v>71</v>
      </c>
      <c r="D32" s="46">
        <f>VLOOKUP($C32,'H.4.2-HDNDH-SNV'!$C$8:$E$75,2,0)</f>
        <v>6854</v>
      </c>
      <c r="E32" s="31">
        <f>VLOOKUP($C32,'H.4.2-HDNDH-SNV'!$C$8:$E$75,3,0)</f>
        <v>0.8762464842751214</v>
      </c>
      <c r="F32" s="14"/>
      <c r="G32" s="21">
        <f>RANK(D32,$D$31:$D$33,0)</f>
        <v>2</v>
      </c>
      <c r="H32" s="20" t="str">
        <f t="shared" si="0"/>
        <v>2Đơn vị bầu cử số 6</v>
      </c>
      <c r="I32" s="20" t="s">
        <v>49</v>
      </c>
    </row>
    <row r="33" spans="1:9" ht="27.75" customHeight="1">
      <c r="A33" s="102"/>
      <c r="B33" s="103"/>
      <c r="C33" s="6" t="s">
        <v>64</v>
      </c>
      <c r="D33" s="46">
        <f>VLOOKUP($C33,'H.4.2-HDNDH-SNV'!$C$8:$E$75,2,0)</f>
        <v>7023</v>
      </c>
      <c r="E33" s="31">
        <f>VLOOKUP($C33,'H.4.2-HDNDH-SNV'!$C$8:$E$75,3,0)</f>
        <v>0.89785221171056</v>
      </c>
      <c r="F33" s="14"/>
      <c r="G33" s="21">
        <f>RANK(D33,$D$31:$D$33,0)</f>
        <v>1</v>
      </c>
      <c r="H33" s="20" t="str">
        <f t="shared" si="0"/>
        <v>1Đơn vị bầu cử số 6</v>
      </c>
      <c r="I33" s="20" t="s">
        <v>49</v>
      </c>
    </row>
    <row r="34" spans="1:8" s="22" customFormat="1" ht="27.75" customHeight="1">
      <c r="A34" s="17">
        <v>7</v>
      </c>
      <c r="B34" s="20" t="s">
        <v>50</v>
      </c>
      <c r="C34" s="19"/>
      <c r="D34" s="19"/>
      <c r="E34" s="32"/>
      <c r="F34" s="17"/>
      <c r="H34" s="20">
        <f t="shared" si="0"/>
      </c>
    </row>
    <row r="35" spans="1:9" ht="27.75" customHeight="1">
      <c r="A35" s="96"/>
      <c r="B35" s="103" t="s">
        <v>34</v>
      </c>
      <c r="C35" s="6" t="s">
        <v>86</v>
      </c>
      <c r="D35" s="46">
        <f>VLOOKUP($C35,'H.4.2-HDNDH-SNV'!$C$8:$E$75,2,0)</f>
        <v>6591</v>
      </c>
      <c r="E35" s="31">
        <f>VLOOKUP($C35,'H.4.2-HDNDH-SNV'!$C$8:$E$75,3,0)</f>
        <v>0.9086021505376344</v>
      </c>
      <c r="F35" s="14"/>
      <c r="G35" s="21">
        <f>RANK(D35,$D$35:$D$37,0)</f>
        <v>2</v>
      </c>
      <c r="H35" s="20" t="str">
        <f t="shared" si="0"/>
        <v>2Đơn vị bầu cử số 7</v>
      </c>
      <c r="I35" s="20" t="s">
        <v>50</v>
      </c>
    </row>
    <row r="36" spans="1:9" ht="27.75" customHeight="1">
      <c r="A36" s="97"/>
      <c r="B36" s="103"/>
      <c r="C36" s="6" t="s">
        <v>87</v>
      </c>
      <c r="D36" s="46">
        <f>VLOOKUP($C36,'H.4.2-HDNDH-SNV'!$C$8:$E$75,2,0)</f>
        <v>1110</v>
      </c>
      <c r="E36" s="31">
        <f>VLOOKUP($C36,'H.4.2-HDNDH-SNV'!$C$8:$E$75,3,0)</f>
        <v>0.15301902398676592</v>
      </c>
      <c r="F36" s="14"/>
      <c r="G36" s="21">
        <f>RANK(D36,$D$35:$D$37,0)</f>
        <v>3</v>
      </c>
      <c r="H36" s="20" t="str">
        <f t="shared" si="0"/>
        <v>3Đơn vị bầu cử số 7</v>
      </c>
      <c r="I36" s="20" t="s">
        <v>50</v>
      </c>
    </row>
    <row r="37" spans="1:9" ht="27.75" customHeight="1">
      <c r="A37" s="98"/>
      <c r="B37" s="103"/>
      <c r="C37" s="6" t="s">
        <v>88</v>
      </c>
      <c r="D37" s="46">
        <f>VLOOKUP($C37,'H.4.2-HDNDH-SNV'!$C$8:$E$75,2,0)</f>
        <v>6786</v>
      </c>
      <c r="E37" s="31">
        <f>VLOOKUP($C37,'H.4.2-HDNDH-SNV'!$C$8:$E$75,3,0)</f>
        <v>0.9354838709677419</v>
      </c>
      <c r="F37" s="14"/>
      <c r="G37" s="21">
        <f>RANK(D37,$D$35:$D$37,0)</f>
        <v>1</v>
      </c>
      <c r="H37" s="20" t="str">
        <f t="shared" si="0"/>
        <v>1Đơn vị bầu cử số 7</v>
      </c>
      <c r="I37" s="20" t="s">
        <v>50</v>
      </c>
    </row>
    <row r="38" spans="1:8" s="22" customFormat="1" ht="27.75" customHeight="1">
      <c r="A38" s="17">
        <v>8</v>
      </c>
      <c r="B38" s="20" t="s">
        <v>51</v>
      </c>
      <c r="C38" s="19"/>
      <c r="D38" s="19"/>
      <c r="E38" s="32"/>
      <c r="F38" s="17"/>
      <c r="H38" s="20">
        <f t="shared" si="0"/>
      </c>
    </row>
    <row r="39" spans="1:9" ht="27.75" customHeight="1">
      <c r="A39" s="102"/>
      <c r="B39" s="103" t="s">
        <v>35</v>
      </c>
      <c r="C39" s="6" t="s">
        <v>89</v>
      </c>
      <c r="D39" s="46">
        <f>VLOOKUP($C39,'H.4.2-HDNDH-SNV'!$C$8:$E$75,2,0)</f>
        <v>4899</v>
      </c>
      <c r="E39" s="31">
        <f>VLOOKUP($C39,'H.4.2-HDNDH-SNV'!$C$8:$E$75,3,0)</f>
        <v>0.9457528957528958</v>
      </c>
      <c r="F39" s="14"/>
      <c r="G39" s="21">
        <f>RANK(D39,$D$39:$D$41,0)</f>
        <v>1</v>
      </c>
      <c r="H39" s="20" t="str">
        <f t="shared" si="0"/>
        <v>1Đơn vị bầu cử số 8</v>
      </c>
      <c r="I39" s="20" t="s">
        <v>51</v>
      </c>
    </row>
    <row r="40" spans="1:9" ht="27.75" customHeight="1">
      <c r="A40" s="102"/>
      <c r="B40" s="103"/>
      <c r="C40" s="6" t="s">
        <v>90</v>
      </c>
      <c r="D40" s="46">
        <f>VLOOKUP($C40,'H.4.2-HDNDH-SNV'!$C$8:$E$75,2,0)</f>
        <v>4697</v>
      </c>
      <c r="E40" s="31">
        <f>VLOOKUP($C40,'H.4.2-HDNDH-SNV'!$C$8:$E$75,3,0)</f>
        <v>0.9067567567567567</v>
      </c>
      <c r="F40" s="14"/>
      <c r="G40" s="21">
        <f>RANK(D40,$D$39:$D$41,0)</f>
        <v>2</v>
      </c>
      <c r="H40" s="20" t="str">
        <f t="shared" si="0"/>
        <v>2Đơn vị bầu cử số 8</v>
      </c>
      <c r="I40" s="20" t="s">
        <v>51</v>
      </c>
    </row>
    <row r="41" spans="1:9" ht="27.75" customHeight="1">
      <c r="A41" s="102"/>
      <c r="B41" s="103"/>
      <c r="C41" s="6" t="s">
        <v>91</v>
      </c>
      <c r="D41" s="46">
        <f>VLOOKUP($C41,'H.4.2-HDNDH-SNV'!$C$8:$E$75,2,0)</f>
        <v>737</v>
      </c>
      <c r="E41" s="31">
        <f>VLOOKUP($C41,'H.4.2-HDNDH-SNV'!$C$8:$E$75,3,0)</f>
        <v>0.1422779922779923</v>
      </c>
      <c r="F41" s="14"/>
      <c r="G41" s="21">
        <f>RANK(D41,$D$39:$D$41,0)</f>
        <v>3</v>
      </c>
      <c r="H41" s="20" t="str">
        <f t="shared" si="0"/>
        <v>3Đơn vị bầu cử số 8</v>
      </c>
      <c r="I41" s="20" t="s">
        <v>51</v>
      </c>
    </row>
    <row r="42" spans="1:8" s="22" customFormat="1" ht="27.75" customHeight="1">
      <c r="A42" s="17">
        <v>9</v>
      </c>
      <c r="B42" s="20" t="s">
        <v>52</v>
      </c>
      <c r="C42" s="19"/>
      <c r="D42" s="19"/>
      <c r="E42" s="32"/>
      <c r="F42" s="17"/>
      <c r="H42" s="20">
        <f t="shared" si="0"/>
      </c>
    </row>
    <row r="43" spans="1:9" ht="27.75" customHeight="1">
      <c r="A43" s="102"/>
      <c r="B43" s="103" t="s">
        <v>36</v>
      </c>
      <c r="C43" s="6" t="s">
        <v>92</v>
      </c>
      <c r="D43" s="46">
        <f>VLOOKUP($C43,'H.4.2-HDNDH-SNV'!$C$8:$E$75,2,0)</f>
        <v>8035</v>
      </c>
      <c r="E43" s="31">
        <f>VLOOKUP($C43,'H.4.2-HDNDH-SNV'!$C$8:$E$75,3,0)</f>
        <v>0.9327838402600418</v>
      </c>
      <c r="F43" s="14"/>
      <c r="G43" s="21">
        <f>RANK(D43,$D$43:$D$45,0)</f>
        <v>1</v>
      </c>
      <c r="H43" s="20" t="str">
        <f t="shared" si="0"/>
        <v>1Đơn vị bầu cử số 9</v>
      </c>
      <c r="I43" s="20" t="s">
        <v>52</v>
      </c>
    </row>
    <row r="44" spans="1:9" ht="27.75" customHeight="1">
      <c r="A44" s="102"/>
      <c r="B44" s="103"/>
      <c r="C44" s="6" t="s">
        <v>93</v>
      </c>
      <c r="D44" s="46">
        <f>VLOOKUP($C44,'H.4.2-HDNDH-SNV'!$C$8:$E$75,2,0)</f>
        <v>3296</v>
      </c>
      <c r="E44" s="31">
        <f>VLOOKUP($C44,'H.4.2-HDNDH-SNV'!$C$8:$E$75,3,0)</f>
        <v>0.3826329231483631</v>
      </c>
      <c r="F44" s="14"/>
      <c r="G44" s="21">
        <f>RANK(D44,$D$43:$D$45,0)</f>
        <v>3</v>
      </c>
      <c r="H44" s="20" t="str">
        <f t="shared" si="0"/>
        <v>3Đơn vị bầu cử số 9</v>
      </c>
      <c r="I44" s="20" t="s">
        <v>52</v>
      </c>
    </row>
    <row r="45" spans="1:9" ht="27.75" customHeight="1">
      <c r="A45" s="102"/>
      <c r="B45" s="103"/>
      <c r="C45" s="6" t="s">
        <v>60</v>
      </c>
      <c r="D45" s="46">
        <f>VLOOKUP($C45,'H.4.2-HDNDH-SNV'!$C$8:$E$75,2,0)</f>
        <v>5721</v>
      </c>
      <c r="E45" s="31">
        <f>VLOOKUP($C45,'H.4.2-HDNDH-SNV'!$C$8:$E$75,3,0)</f>
        <v>0.6641513814720222</v>
      </c>
      <c r="F45" s="14"/>
      <c r="G45" s="21">
        <f>RANK(D45,$D$43:$D$45,0)</f>
        <v>2</v>
      </c>
      <c r="H45" s="20" t="str">
        <f t="shared" si="0"/>
        <v>2Đơn vị bầu cử số 9</v>
      </c>
      <c r="I45" s="20" t="s">
        <v>52</v>
      </c>
    </row>
    <row r="46" spans="1:8" s="22" customFormat="1" ht="27.75" customHeight="1">
      <c r="A46" s="17">
        <v>10</v>
      </c>
      <c r="B46" s="20" t="s">
        <v>53</v>
      </c>
      <c r="C46" s="19"/>
      <c r="D46" s="19"/>
      <c r="E46" s="32"/>
      <c r="F46" s="17"/>
      <c r="H46" s="20">
        <f t="shared" si="0"/>
      </c>
    </row>
    <row r="47" spans="1:9" ht="27.75" customHeight="1">
      <c r="A47" s="102"/>
      <c r="B47" s="103" t="s">
        <v>37</v>
      </c>
      <c r="C47" s="6" t="s">
        <v>94</v>
      </c>
      <c r="D47" s="46">
        <f>VLOOKUP($C47,'H.4.2-HDNDH-SNV'!$C$8:$E$75,2,0)</f>
        <v>11388</v>
      </c>
      <c r="E47" s="31">
        <f>VLOOKUP($C47,'H.4.2-HDNDH-SNV'!$C$8:$E$75,3,0)</f>
        <v>0.887399672718772</v>
      </c>
      <c r="F47" s="14"/>
      <c r="G47" s="21">
        <f>RANK(D47,$D$47:$D$51,0)</f>
        <v>1</v>
      </c>
      <c r="H47" s="20" t="str">
        <f t="shared" si="0"/>
        <v>1Đơn vị bầu cử số 10</v>
      </c>
      <c r="I47" s="20" t="s">
        <v>53</v>
      </c>
    </row>
    <row r="48" spans="1:9" ht="27.75" customHeight="1">
      <c r="A48" s="102"/>
      <c r="B48" s="103"/>
      <c r="C48" s="6" t="s">
        <v>95</v>
      </c>
      <c r="D48" s="46">
        <f>VLOOKUP($C48,'H.4.2-HDNDH-SNV'!$C$8:$E$75,2,0)</f>
        <v>2733</v>
      </c>
      <c r="E48" s="31">
        <f>VLOOKUP($C48,'H.4.2-HDNDH-SNV'!$C$8:$E$75,3,0)</f>
        <v>0.2129665705602743</v>
      </c>
      <c r="F48" s="14"/>
      <c r="G48" s="21">
        <f>RANK(D48,$D$47:$D$51,0)</f>
        <v>5</v>
      </c>
      <c r="H48" s="20" t="str">
        <f t="shared" si="0"/>
        <v>5Đơn vị bầu cử số 10</v>
      </c>
      <c r="I48" s="20" t="s">
        <v>53</v>
      </c>
    </row>
    <row r="49" spans="1:9" ht="27.75" customHeight="1">
      <c r="A49" s="102"/>
      <c r="B49" s="103"/>
      <c r="C49" s="6" t="s">
        <v>96</v>
      </c>
      <c r="D49" s="46">
        <f>VLOOKUP($C49,'H.4.2-HDNDH-SNV'!$C$8:$E$75,2,0)</f>
        <v>2899</v>
      </c>
      <c r="E49" s="31">
        <f>VLOOKUP($C49,'H.4.2-HDNDH-SNV'!$C$8:$E$75,3,0)</f>
        <v>0.2259019714797787</v>
      </c>
      <c r="F49" s="14"/>
      <c r="G49" s="21">
        <f>RANK(D49,$D$47:$D$51,0)</f>
        <v>4</v>
      </c>
      <c r="H49" s="20" t="str">
        <f t="shared" si="0"/>
        <v>4Đơn vị bầu cử số 10</v>
      </c>
      <c r="I49" s="20" t="s">
        <v>53</v>
      </c>
    </row>
    <row r="50" spans="1:9" ht="27.75" customHeight="1">
      <c r="A50" s="102"/>
      <c r="B50" s="103"/>
      <c r="C50" s="6" t="s">
        <v>97</v>
      </c>
      <c r="D50" s="46">
        <f>VLOOKUP($C50,'H.4.2-HDNDH-SNV'!$C$8:$E$75,2,0)</f>
        <v>10700</v>
      </c>
      <c r="E50" s="31">
        <f>VLOOKUP($C50,'H.4.2-HDNDH-SNV'!$C$8:$E$75,3,0)</f>
        <v>0.8337878905945609</v>
      </c>
      <c r="F50" s="14"/>
      <c r="G50" s="21">
        <f>RANK(D50,$D$47:$D$51,0)</f>
        <v>2</v>
      </c>
      <c r="H50" s="20" t="str">
        <f t="shared" si="0"/>
        <v>2Đơn vị bầu cử số 10</v>
      </c>
      <c r="I50" s="20" t="s">
        <v>53</v>
      </c>
    </row>
    <row r="51" spans="1:9" ht="27.75" customHeight="1">
      <c r="A51" s="102"/>
      <c r="B51" s="103"/>
      <c r="C51" s="6" t="s">
        <v>98</v>
      </c>
      <c r="D51" s="46">
        <f>VLOOKUP($C51,'H.4.2-HDNDH-SNV'!$C$8:$E$75,2,0)</f>
        <v>10492</v>
      </c>
      <c r="E51" s="31">
        <f>VLOOKUP($C51,'H.4.2-HDNDH-SNV'!$C$8:$E$75,3,0)</f>
        <v>0.817579677394218</v>
      </c>
      <c r="F51" s="14"/>
      <c r="G51" s="21">
        <f>RANK(D51,$D$47:$D$51,0)</f>
        <v>3</v>
      </c>
      <c r="H51" s="20" t="str">
        <f t="shared" si="0"/>
        <v>3Đơn vị bầu cử số 10</v>
      </c>
      <c r="I51" s="20" t="s">
        <v>53</v>
      </c>
    </row>
    <row r="52" spans="1:8" s="22" customFormat="1" ht="27.75" customHeight="1">
      <c r="A52" s="17">
        <v>11</v>
      </c>
      <c r="B52" s="20" t="s">
        <v>54</v>
      </c>
      <c r="C52" s="19"/>
      <c r="D52" s="19"/>
      <c r="E52" s="32"/>
      <c r="F52" s="17"/>
      <c r="H52" s="20">
        <f t="shared" si="0"/>
      </c>
    </row>
    <row r="53" spans="1:9" ht="33.75" customHeight="1">
      <c r="A53" s="102"/>
      <c r="B53" s="103" t="s">
        <v>38</v>
      </c>
      <c r="C53" s="6" t="s">
        <v>68</v>
      </c>
      <c r="D53" s="46">
        <f>VLOOKUP($C53,'H.4.2-HDNDH-SNV'!$C$8:$E$75,2,0)</f>
        <v>11183</v>
      </c>
      <c r="E53" s="31">
        <f>VLOOKUP($C53,'H.4.2-HDNDH-SNV'!$C$8:$E$75,3,0)</f>
        <v>0.9225375350602211</v>
      </c>
      <c r="F53" s="14"/>
      <c r="G53" s="21">
        <f>RANK(D53,$D$53:$D$55,0)</f>
        <v>1</v>
      </c>
      <c r="H53" s="20" t="str">
        <f t="shared" si="0"/>
        <v>1Đơn vị bầu cử số 11</v>
      </c>
      <c r="I53" s="20" t="s">
        <v>54</v>
      </c>
    </row>
    <row r="54" spans="1:9" ht="27.75" customHeight="1">
      <c r="A54" s="102"/>
      <c r="B54" s="103"/>
      <c r="C54" s="6" t="s">
        <v>99</v>
      </c>
      <c r="D54" s="46">
        <f>VLOOKUP($C54,'H.4.2-HDNDH-SNV'!$C$8:$E$75,2,0)</f>
        <v>2794</v>
      </c>
      <c r="E54" s="31">
        <f>VLOOKUP($C54,'H.4.2-HDNDH-SNV'!$C$8:$E$75,3,0)</f>
        <v>0.23049001814882034</v>
      </c>
      <c r="F54" s="14"/>
      <c r="G54" s="21">
        <f>RANK(D54,$D$53:$D$55,0)</f>
        <v>3</v>
      </c>
      <c r="H54" s="20" t="str">
        <f t="shared" si="0"/>
        <v>3Đơn vị bầu cử số 11</v>
      </c>
      <c r="I54" s="20" t="s">
        <v>54</v>
      </c>
    </row>
    <row r="55" spans="1:9" ht="27.75" customHeight="1">
      <c r="A55" s="102"/>
      <c r="B55" s="103"/>
      <c r="C55" s="6" t="s">
        <v>100</v>
      </c>
      <c r="D55" s="46">
        <f>VLOOKUP($C55,'H.4.2-HDNDH-SNV'!$C$8:$E$75,2,0)</f>
        <v>10094</v>
      </c>
      <c r="E55" s="31">
        <f>VLOOKUP($C55,'H.4.2-HDNDH-SNV'!$C$8:$E$75,3,0)</f>
        <v>0.8327008744431612</v>
      </c>
      <c r="F55" s="14"/>
      <c r="G55" s="21">
        <f>RANK(D55,$D$53:$D$55,0)</f>
        <v>2</v>
      </c>
      <c r="H55" s="20" t="str">
        <f t="shared" si="0"/>
        <v>2Đơn vị bầu cử số 11</v>
      </c>
      <c r="I55" s="20" t="s">
        <v>54</v>
      </c>
    </row>
    <row r="56" spans="1:8" s="22" customFormat="1" ht="43.5" customHeight="1">
      <c r="A56" s="17">
        <v>12</v>
      </c>
      <c r="B56" s="20" t="s">
        <v>55</v>
      </c>
      <c r="C56" s="19"/>
      <c r="D56" s="19"/>
      <c r="E56" s="32"/>
      <c r="F56" s="17"/>
      <c r="H56" s="20">
        <f t="shared" si="0"/>
      </c>
    </row>
    <row r="57" spans="1:9" ht="27.75" customHeight="1">
      <c r="A57" s="102"/>
      <c r="B57" s="103" t="s">
        <v>39</v>
      </c>
      <c r="C57" s="6" t="s">
        <v>101</v>
      </c>
      <c r="D57" s="46">
        <f>VLOOKUP($C57,'H.4.2-HDNDH-SNV'!$C$8:$E$75,2,0)</f>
        <v>1221</v>
      </c>
      <c r="E57" s="31">
        <f>VLOOKUP($C57,'H.4.2-HDNDH-SNV'!$C$8:$E$75,3,0)</f>
        <v>0.13799728752260398</v>
      </c>
      <c r="F57" s="14"/>
      <c r="G57" s="21">
        <f>RANK(D57,$D$57:$D$59,0)</f>
        <v>3</v>
      </c>
      <c r="H57" s="20" t="str">
        <f t="shared" si="0"/>
        <v>3Đơn vị bầu cử số 12</v>
      </c>
      <c r="I57" s="20" t="s">
        <v>55</v>
      </c>
    </row>
    <row r="58" spans="1:9" ht="27.75" customHeight="1">
      <c r="A58" s="102"/>
      <c r="B58" s="103"/>
      <c r="C58" s="6" t="s">
        <v>70</v>
      </c>
      <c r="D58" s="46">
        <f>VLOOKUP($C58,'H.4.2-HDNDH-SNV'!$C$8:$E$75,2,0)</f>
        <v>8145</v>
      </c>
      <c r="E58" s="31">
        <f>VLOOKUP($C58,'H.4.2-HDNDH-SNV'!$C$8:$E$75,3,0)</f>
        <v>0.9205470162748643</v>
      </c>
      <c r="F58" s="14"/>
      <c r="G58" s="21">
        <f>RANK(D58,$D$57:$D$59,0)</f>
        <v>2</v>
      </c>
      <c r="H58" s="20" t="str">
        <f t="shared" si="0"/>
        <v>2Đơn vị bầu cử số 12</v>
      </c>
      <c r="I58" s="20" t="s">
        <v>55</v>
      </c>
    </row>
    <row r="59" spans="1:9" ht="27.75" customHeight="1">
      <c r="A59" s="102"/>
      <c r="B59" s="103"/>
      <c r="C59" s="6" t="s">
        <v>67</v>
      </c>
      <c r="D59" s="46">
        <f>VLOOKUP($C59,'H.4.2-HDNDH-SNV'!$C$8:$E$75,2,0)</f>
        <v>8351</v>
      </c>
      <c r="E59" s="31">
        <f>VLOOKUP($C59,'H.4.2-HDNDH-SNV'!$C$8:$E$75,3,0)</f>
        <v>0.9438291139240507</v>
      </c>
      <c r="F59" s="14"/>
      <c r="G59" s="21">
        <f>RANK(D59,$D$57:$D$59,0)</f>
        <v>1</v>
      </c>
      <c r="H59" s="20" t="str">
        <f t="shared" si="0"/>
        <v>1Đơn vị bầu cử số 12</v>
      </c>
      <c r="I59" s="20" t="s">
        <v>55</v>
      </c>
    </row>
    <row r="60" spans="1:8" s="22" customFormat="1" ht="27.75" customHeight="1">
      <c r="A60" s="17">
        <v>13</v>
      </c>
      <c r="B60" s="20" t="s">
        <v>56</v>
      </c>
      <c r="C60" s="19"/>
      <c r="D60" s="19"/>
      <c r="E60" s="32"/>
      <c r="F60" s="17"/>
      <c r="H60" s="20">
        <f t="shared" si="0"/>
      </c>
    </row>
    <row r="61" spans="1:9" ht="27.75" customHeight="1">
      <c r="A61" s="102"/>
      <c r="B61" s="103" t="s">
        <v>40</v>
      </c>
      <c r="C61" s="6" t="s">
        <v>102</v>
      </c>
      <c r="D61" s="46">
        <f>VLOOKUP($C61,'H.4.2-HDNDH-SNV'!$C$8:$E$75,2,0)</f>
        <v>12955</v>
      </c>
      <c r="E61" s="31">
        <f>VLOOKUP($C61,'H.4.2-HDNDH-SNV'!$C$8:$E$75,3,0)</f>
        <v>0.9609108440884142</v>
      </c>
      <c r="F61" s="14"/>
      <c r="G61" s="21">
        <f>RANK(D61,$D$61:$D$65,0)</f>
        <v>1</v>
      </c>
      <c r="H61" s="20" t="str">
        <f t="shared" si="0"/>
        <v>1Đơn vị bầu cử số 13</v>
      </c>
      <c r="I61" s="20" t="s">
        <v>56</v>
      </c>
    </row>
    <row r="62" spans="1:9" ht="27.75" customHeight="1">
      <c r="A62" s="102"/>
      <c r="B62" s="103"/>
      <c r="C62" s="6" t="s">
        <v>103</v>
      </c>
      <c r="D62" s="46">
        <f>VLOOKUP($C62,'H.4.2-HDNDH-SNV'!$C$8:$E$75,2,0)</f>
        <v>1365</v>
      </c>
      <c r="E62" s="31">
        <f>VLOOKUP($C62,'H.4.2-HDNDH-SNV'!$C$8:$E$75,3,0)</f>
        <v>0.10124610591900311</v>
      </c>
      <c r="F62" s="14"/>
      <c r="G62" s="21">
        <f>RANK(D62,$D$61:$D$65,0)</f>
        <v>4</v>
      </c>
      <c r="H62" s="20" t="str">
        <f t="shared" si="0"/>
        <v>4Đơn vị bầu cử số 13</v>
      </c>
      <c r="I62" s="20" t="s">
        <v>56</v>
      </c>
    </row>
    <row r="63" spans="1:9" ht="27.75" customHeight="1">
      <c r="A63" s="102"/>
      <c r="B63" s="103"/>
      <c r="C63" s="6" t="s">
        <v>104</v>
      </c>
      <c r="D63" s="46">
        <f>VLOOKUP($C63,'H.4.2-HDNDH-SNV'!$C$8:$E$75,2,0)</f>
        <v>12865</v>
      </c>
      <c r="E63" s="31">
        <f>VLOOKUP($C63,'H.4.2-HDNDH-SNV'!$C$8:$E$75,3,0)</f>
        <v>0.9542352766651832</v>
      </c>
      <c r="F63" s="14"/>
      <c r="G63" s="21">
        <f>RANK(D63,$D$61:$D$65,0)</f>
        <v>2</v>
      </c>
      <c r="H63" s="20" t="str">
        <f t="shared" si="0"/>
        <v>2Đơn vị bầu cử số 13</v>
      </c>
      <c r="I63" s="20" t="s">
        <v>56</v>
      </c>
    </row>
    <row r="64" spans="1:9" ht="27.75" customHeight="1">
      <c r="A64" s="102"/>
      <c r="B64" s="103"/>
      <c r="C64" s="25" t="s">
        <v>105</v>
      </c>
      <c r="D64" s="46">
        <f>VLOOKUP($C64,'H.4.2-HDNDH-SNV'!$C$8:$E$75,2,0)</f>
        <v>1342</v>
      </c>
      <c r="E64" s="31">
        <f>VLOOKUP($C64,'H.4.2-HDNDH-SNV'!$C$8:$E$75,3,0)</f>
        <v>0.09954012757751075</v>
      </c>
      <c r="F64" s="14"/>
      <c r="G64" s="21">
        <f>RANK(D64,$D$61:$D$65,0)</f>
        <v>5</v>
      </c>
      <c r="H64" s="20" t="str">
        <f t="shared" si="0"/>
        <v>5Đơn vị bầu cử số 13</v>
      </c>
      <c r="I64" s="20" t="s">
        <v>56</v>
      </c>
    </row>
    <row r="65" spans="1:9" ht="27.75" customHeight="1">
      <c r="A65" s="102"/>
      <c r="B65" s="103"/>
      <c r="C65" s="6" t="s">
        <v>106</v>
      </c>
      <c r="D65" s="46">
        <f>VLOOKUP($C65,'H.4.2-HDNDH-SNV'!$C$8:$E$75,2,0)</f>
        <v>11806</v>
      </c>
      <c r="E65" s="31">
        <f>VLOOKUP($C65,'H.4.2-HDNDH-SNV'!$C$8:$E$75,3,0)</f>
        <v>0.8756860999851654</v>
      </c>
      <c r="F65" s="14"/>
      <c r="G65" s="21">
        <f>RANK(D65,$D$61:$D$65,0)</f>
        <v>3</v>
      </c>
      <c r="H65" s="20" t="str">
        <f t="shared" si="0"/>
        <v>3Đơn vị bầu cử số 13</v>
      </c>
      <c r="I65" s="20" t="s">
        <v>56</v>
      </c>
    </row>
    <row r="66" spans="1:8" s="22" customFormat="1" ht="27.75" customHeight="1">
      <c r="A66" s="17">
        <v>14</v>
      </c>
      <c r="B66" s="20" t="s">
        <v>57</v>
      </c>
      <c r="C66" s="19"/>
      <c r="D66" s="19"/>
      <c r="E66" s="32"/>
      <c r="F66" s="17"/>
      <c r="H66" s="20">
        <f t="shared" si="0"/>
      </c>
    </row>
    <row r="67" spans="1:9" ht="27.75" customHeight="1">
      <c r="A67" s="102"/>
      <c r="B67" s="103" t="s">
        <v>41</v>
      </c>
      <c r="C67" s="6" t="s">
        <v>107</v>
      </c>
      <c r="D67" s="46">
        <f>VLOOKUP($C67,'H.4.2-HDNDH-SNV'!$C$8:$E$75,2,0)</f>
        <v>10135</v>
      </c>
      <c r="E67" s="31">
        <f>VLOOKUP($C67,'H.4.2-HDNDH-SNV'!$C$8:$E$75,3,0)</f>
        <v>0.9159511974694984</v>
      </c>
      <c r="F67" s="14"/>
      <c r="G67" s="21">
        <f>RANK(D67,$D$67:$D$69,0)</f>
        <v>1</v>
      </c>
      <c r="H67" s="20" t="str">
        <f t="shared" si="0"/>
        <v>1Đơn vị bầu cử số 14</v>
      </c>
      <c r="I67" s="20" t="s">
        <v>57</v>
      </c>
    </row>
    <row r="68" spans="1:9" ht="27.75" customHeight="1">
      <c r="A68" s="102"/>
      <c r="B68" s="103"/>
      <c r="C68" s="6" t="s">
        <v>108</v>
      </c>
      <c r="D68" s="46">
        <f>VLOOKUP($C68,'H.4.2-HDNDH-SNV'!$C$8:$E$75,2,0)</f>
        <v>1597</v>
      </c>
      <c r="E68" s="31">
        <f>VLOOKUP($C68,'H.4.2-HDNDH-SNV'!$C$8:$E$75,3,0)</f>
        <v>0.14432896520560326</v>
      </c>
      <c r="F68" s="14"/>
      <c r="G68" s="21">
        <f>RANK(D68,$D$67:$D$69,0)</f>
        <v>3</v>
      </c>
      <c r="H68" s="20" t="str">
        <f t="shared" si="0"/>
        <v>3Đơn vị bầu cử số 14</v>
      </c>
      <c r="I68" s="20" t="s">
        <v>57</v>
      </c>
    </row>
    <row r="69" spans="1:9" ht="27.75" customHeight="1">
      <c r="A69" s="102"/>
      <c r="B69" s="103"/>
      <c r="C69" s="6" t="s">
        <v>109</v>
      </c>
      <c r="D69" s="46">
        <f>VLOOKUP($C69,'H.4.2-HDNDH-SNV'!$C$8:$E$75,2,0)</f>
        <v>10045</v>
      </c>
      <c r="E69" s="31">
        <f>VLOOKUP($C69,'H.4.2-HDNDH-SNV'!$C$8:$E$75,3,0)</f>
        <v>0.9078174423859015</v>
      </c>
      <c r="F69" s="14"/>
      <c r="G69" s="21">
        <f>RANK(D69,$D$67:$D$69,0)</f>
        <v>2</v>
      </c>
      <c r="H69" s="20" t="str">
        <f t="shared" si="0"/>
        <v>2Đơn vị bầu cử số 14</v>
      </c>
      <c r="I69" s="20" t="s">
        <v>57</v>
      </c>
    </row>
    <row r="70" spans="1:8" s="22" customFormat="1" ht="27.75" customHeight="1">
      <c r="A70" s="17">
        <v>15</v>
      </c>
      <c r="B70" s="20" t="s">
        <v>58</v>
      </c>
      <c r="C70" s="19"/>
      <c r="D70" s="19"/>
      <c r="E70" s="32"/>
      <c r="F70" s="17"/>
      <c r="H70" s="20">
        <f t="shared" si="0"/>
      </c>
    </row>
    <row r="71" spans="1:9" ht="27.75" customHeight="1">
      <c r="A71" s="102"/>
      <c r="B71" s="104" t="s">
        <v>118</v>
      </c>
      <c r="C71" s="6" t="s">
        <v>110</v>
      </c>
      <c r="D71" s="46">
        <f>VLOOKUP($C71,'H.4.2-HDNDH-SNV'!$C$8:$E$75,2,0)</f>
        <v>3256</v>
      </c>
      <c r="E71" s="31">
        <f>VLOOKUP($C71,'H.4.2-HDNDH-SNV'!$C$8:$E$75,3,0)</f>
        <v>0.8616035988356708</v>
      </c>
      <c r="F71" s="14"/>
      <c r="G71" s="21">
        <f>RANK(D71,$D$71:$D$73,0)</f>
        <v>1</v>
      </c>
      <c r="H71" s="20" t="str">
        <f>G71&amp;I71</f>
        <v>1Đơn vị bầu cử số 15</v>
      </c>
      <c r="I71" s="20" t="s">
        <v>58</v>
      </c>
    </row>
    <row r="72" spans="1:9" ht="27.75" customHeight="1">
      <c r="A72" s="102"/>
      <c r="B72" s="97"/>
      <c r="C72" s="6" t="s">
        <v>111</v>
      </c>
      <c r="D72" s="46">
        <f>VLOOKUP($C72,'H.4.2-HDNDH-SNV'!$C$8:$E$75,2,0)</f>
        <v>3042</v>
      </c>
      <c r="E72" s="31">
        <f>VLOOKUP($C72,'H.4.2-HDNDH-SNV'!$C$8:$E$75,3,0)</f>
        <v>0.8049748610743583</v>
      </c>
      <c r="F72" s="14"/>
      <c r="G72" s="21">
        <f>RANK(D72,$D$71:$D$73,0)</f>
        <v>2</v>
      </c>
      <c r="H72" s="20" t="str">
        <f>G72&amp;I72</f>
        <v>2Đơn vị bầu cử số 15</v>
      </c>
      <c r="I72" s="20" t="s">
        <v>58</v>
      </c>
    </row>
    <row r="73" spans="1:9" ht="27.75" customHeight="1">
      <c r="A73" s="102"/>
      <c r="B73" s="98"/>
      <c r="C73" s="6" t="s">
        <v>112</v>
      </c>
      <c r="D73" s="46">
        <f>VLOOKUP($C73,'H.4.2-HDNDH-SNV'!$C$8:$E$75,2,0)</f>
        <v>1037</v>
      </c>
      <c r="E73" s="31">
        <f>VLOOKUP($C73,'H.4.2-HDNDH-SNV'!$C$8:$E$75,3,0)</f>
        <v>0.2744112198994443</v>
      </c>
      <c r="F73" s="14"/>
      <c r="G73" s="21">
        <f>RANK(D73,$D$71:$D$73,0)</f>
        <v>3</v>
      </c>
      <c r="H73" s="20" t="str">
        <f>G73&amp;I73</f>
        <v>3Đơn vị bầu cử số 15</v>
      </c>
      <c r="I73" s="20" t="s">
        <v>58</v>
      </c>
    </row>
  </sheetData>
  <sheetProtection/>
  <mergeCells count="38">
    <mergeCell ref="A71:A73"/>
    <mergeCell ref="B71:B73"/>
    <mergeCell ref="A2:F2"/>
    <mergeCell ref="A57:A59"/>
    <mergeCell ref="B57:B59"/>
    <mergeCell ref="A61:A65"/>
    <mergeCell ref="B61:B65"/>
    <mergeCell ref="A67:A69"/>
    <mergeCell ref="B67:B69"/>
    <mergeCell ref="A43:A45"/>
    <mergeCell ref="B43:B45"/>
    <mergeCell ref="A47:A51"/>
    <mergeCell ref="B47:B51"/>
    <mergeCell ref="A53:A55"/>
    <mergeCell ref="B53:B55"/>
    <mergeCell ref="A25:A29"/>
    <mergeCell ref="B25:B29"/>
    <mergeCell ref="A31:A33"/>
    <mergeCell ref="B31:B33"/>
    <mergeCell ref="B35:B37"/>
    <mergeCell ref="A39:A41"/>
    <mergeCell ref="B39:B41"/>
    <mergeCell ref="A35:A37"/>
    <mergeCell ref="B6:B8"/>
    <mergeCell ref="A10:A13"/>
    <mergeCell ref="B10:B13"/>
    <mergeCell ref="A15:A19"/>
    <mergeCell ref="B15:B19"/>
    <mergeCell ref="A21:A23"/>
    <mergeCell ref="B21:B23"/>
    <mergeCell ref="A6:A8"/>
    <mergeCell ref="A1:F1"/>
    <mergeCell ref="A3:A4"/>
    <mergeCell ref="B3:B4"/>
    <mergeCell ref="C3:C4"/>
    <mergeCell ref="D3:D4"/>
    <mergeCell ref="E3:E4"/>
    <mergeCell ref="F3:F4"/>
  </mergeCells>
  <printOptions/>
  <pageMargins left="0.78" right="0.23" top="0.28" bottom="0.4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showZeros="0" tabSelected="1" zoomScalePageLayoutView="0" workbookViewId="0" topLeftCell="A1">
      <selection activeCell="E6" sqref="E6"/>
    </sheetView>
  </sheetViews>
  <sheetFormatPr defaultColWidth="9.00390625" defaultRowHeight="12.75"/>
  <cols>
    <col min="1" max="1" width="4.28125" style="21" customWidth="1"/>
    <col min="2" max="2" width="23.00390625" style="21" customWidth="1"/>
    <col min="3" max="3" width="26.00390625" style="21" customWidth="1"/>
    <col min="4" max="4" width="10.7109375" style="21" customWidth="1"/>
    <col min="5" max="5" width="14.00390625" style="21" customWidth="1"/>
    <col min="6" max="6" width="12.28125" style="21" customWidth="1"/>
    <col min="7" max="7" width="11.00390625" style="21" hidden="1" customWidth="1"/>
    <col min="8" max="8" width="19.7109375" style="21" hidden="1" customWidth="1"/>
    <col min="9" max="9" width="19.00390625" style="21" hidden="1" customWidth="1"/>
    <col min="10" max="16384" width="9.00390625" style="21" customWidth="1"/>
  </cols>
  <sheetData>
    <row r="1" spans="1:12" ht="39.75" customHeight="1">
      <c r="A1" s="88" t="s">
        <v>121</v>
      </c>
      <c r="B1" s="88"/>
      <c r="C1" s="88"/>
      <c r="D1" s="88"/>
      <c r="E1" s="88"/>
      <c r="F1" s="88"/>
      <c r="G1" s="26"/>
      <c r="H1" s="15"/>
      <c r="I1" s="15"/>
      <c r="J1" s="15"/>
      <c r="L1" s="16"/>
    </row>
    <row r="2" spans="1:7" ht="30.75" customHeight="1">
      <c r="A2" s="106" t="s">
        <v>128</v>
      </c>
      <c r="B2" s="106"/>
      <c r="C2" s="106"/>
      <c r="D2" s="106"/>
      <c r="E2" s="106"/>
      <c r="F2" s="106"/>
      <c r="G2" s="34"/>
    </row>
    <row r="3" spans="1:7" ht="21.75" customHeight="1">
      <c r="A3" s="99" t="s">
        <v>17</v>
      </c>
      <c r="B3" s="100" t="s">
        <v>12</v>
      </c>
      <c r="C3" s="100" t="s">
        <v>113</v>
      </c>
      <c r="D3" s="100" t="s">
        <v>114</v>
      </c>
      <c r="E3" s="100" t="s">
        <v>19</v>
      </c>
      <c r="F3" s="100" t="s">
        <v>20</v>
      </c>
      <c r="G3" s="35"/>
    </row>
    <row r="4" spans="1:7" ht="25.5" customHeight="1">
      <c r="A4" s="99"/>
      <c r="B4" s="101"/>
      <c r="C4" s="101"/>
      <c r="D4" s="100"/>
      <c r="E4" s="100"/>
      <c r="F4" s="100"/>
      <c r="G4" s="35"/>
    </row>
    <row r="5" spans="1:7" ht="18.75" customHeight="1">
      <c r="A5" s="18" t="s">
        <v>1</v>
      </c>
      <c r="B5" s="18" t="s">
        <v>2</v>
      </c>
      <c r="C5" s="18">
        <v>1</v>
      </c>
      <c r="D5" s="18">
        <v>2</v>
      </c>
      <c r="E5" s="18">
        <v>3</v>
      </c>
      <c r="F5" s="18">
        <v>4</v>
      </c>
      <c r="G5" s="36"/>
    </row>
    <row r="6" spans="1:7" s="22" customFormat="1" ht="18.75" customHeight="1">
      <c r="A6" s="17">
        <v>1</v>
      </c>
      <c r="B6" s="20" t="s">
        <v>14</v>
      </c>
      <c r="C6" s="19"/>
      <c r="D6" s="46">
        <f>_xlfn.IFERROR(VLOOKUP($C6,'27.2'!$C$6:$E$73,2,0),"")</f>
      </c>
      <c r="E6" s="31">
        <f>_xlfn.IFERROR(VLOOKUP($C6,'27.2'!$C$6:$E$73,3,0),"")</f>
      </c>
      <c r="F6" s="17"/>
      <c r="G6" s="37"/>
    </row>
    <row r="7" spans="1:9" ht="18.75" customHeight="1">
      <c r="A7" s="96"/>
      <c r="B7" s="103" t="s">
        <v>28</v>
      </c>
      <c r="C7" s="6" t="str">
        <f>INDEX('27.2'!$C$6:$C$73,MATCH('27.3'!H7,'27.2'!$H$6:$H$73,0))</f>
        <v>Lê Thị Hằng</v>
      </c>
      <c r="D7" s="46">
        <f>_xlfn.IFERROR(VLOOKUP($C7,'27.2'!$C$6:$E$73,2,0),"")</f>
        <v>2224</v>
      </c>
      <c r="E7" s="31">
        <f>_xlfn.IFERROR(VLOOKUP($C7,'27.2'!$C$6:$E$73,3,0),"")</f>
        <v>0.9707551287647316</v>
      </c>
      <c r="F7" s="14"/>
      <c r="G7" s="38">
        <v>1</v>
      </c>
      <c r="H7" s="21" t="str">
        <f>G7&amp;I7</f>
        <v>1Đơn vị bầu cử số 1</v>
      </c>
      <c r="I7" s="20" t="s">
        <v>14</v>
      </c>
    </row>
    <row r="8" spans="1:9" ht="18.75" customHeight="1">
      <c r="A8" s="98"/>
      <c r="B8" s="103"/>
      <c r="C8" s="6" t="str">
        <f>INDEX('27.2'!$C$6:$C$73,MATCH('27.3'!H8,'27.2'!$H$6:$H$73,0))</f>
        <v>Đậu Phan Phong</v>
      </c>
      <c r="D8" s="46">
        <f>_xlfn.IFERROR(VLOOKUP($C8,'27.2'!$C$6:$E$73,2,0),"")</f>
        <v>2141</v>
      </c>
      <c r="E8" s="31">
        <f>_xlfn.IFERROR(VLOOKUP($C8,'27.2'!$C$6:$E$73,3,0),"")</f>
        <v>0.9345264076822348</v>
      </c>
      <c r="F8" s="14"/>
      <c r="G8" s="38">
        <v>2</v>
      </c>
      <c r="H8" s="21" t="str">
        <f aca="true" t="shared" si="0" ref="H8:H53">G8&amp;I8</f>
        <v>2Đơn vị bầu cử số 1</v>
      </c>
      <c r="I8" s="20" t="s">
        <v>14</v>
      </c>
    </row>
    <row r="9" spans="1:8" s="22" customFormat="1" ht="18.75" customHeight="1">
      <c r="A9" s="17">
        <v>2</v>
      </c>
      <c r="B9" s="20" t="s">
        <v>15</v>
      </c>
      <c r="C9" s="19"/>
      <c r="D9" s="46">
        <f>_xlfn.IFERROR(VLOOKUP($C9,'27.2'!$C$6:$E$73,2,0),"")</f>
      </c>
      <c r="E9" s="31">
        <f>_xlfn.IFERROR(VLOOKUP($C9,'27.2'!$C$6:$E$73,3,0),"")</f>
      </c>
      <c r="F9" s="17"/>
      <c r="G9" s="37"/>
      <c r="H9" s="21">
        <f t="shared" si="0"/>
      </c>
    </row>
    <row r="10" spans="1:9" ht="18.75" customHeight="1">
      <c r="A10" s="102"/>
      <c r="B10" s="103" t="s">
        <v>29</v>
      </c>
      <c r="C10" s="6" t="str">
        <f>INDEX('27.2'!$C$6:$C$73,MATCH('27.3'!H10,'27.2'!$H$6:$H$73,0))</f>
        <v>Nguyễn Minh Tuấn</v>
      </c>
      <c r="D10" s="46">
        <f>_xlfn.IFERROR(VLOOKUP($C10,'27.2'!$C$6:$E$73,2,0),"")</f>
        <v>17150</v>
      </c>
      <c r="E10" s="31">
        <f>_xlfn.IFERROR(VLOOKUP($C10,'27.2'!$C$6:$E$73,3,0),"")</f>
        <v>0.9692551147281564</v>
      </c>
      <c r="F10" s="14"/>
      <c r="G10" s="38">
        <v>1</v>
      </c>
      <c r="H10" s="21" t="str">
        <f t="shared" si="0"/>
        <v>1Đơn vị bầu cử số 2</v>
      </c>
      <c r="I10" s="20" t="s">
        <v>15</v>
      </c>
    </row>
    <row r="11" spans="1:9" ht="18.75" customHeight="1">
      <c r="A11" s="102"/>
      <c r="B11" s="103"/>
      <c r="C11" s="6" t="str">
        <f>INDEX('27.2'!$C$6:$C$73,MATCH('27.3'!H11,'27.2'!$H$6:$H$73,0))</f>
        <v>Trương Thành Công</v>
      </c>
      <c r="D11" s="46">
        <f>_xlfn.IFERROR(VLOOKUP($C11,'27.2'!$C$6:$E$73,2,0),"")</f>
        <v>16959</v>
      </c>
      <c r="E11" s="31">
        <f>_xlfn.IFERROR(VLOOKUP($C11,'27.2'!$C$6:$E$73,3,0),"")</f>
        <v>0.958460495083079</v>
      </c>
      <c r="F11" s="14"/>
      <c r="G11" s="38">
        <v>2</v>
      </c>
      <c r="H11" s="21" t="str">
        <f t="shared" si="0"/>
        <v>2Đơn vị bầu cử số 2</v>
      </c>
      <c r="I11" s="20" t="s">
        <v>15</v>
      </c>
    </row>
    <row r="12" spans="1:9" ht="18.75" customHeight="1">
      <c r="A12" s="102"/>
      <c r="B12" s="103"/>
      <c r="C12" s="6" t="str">
        <f>INDEX('27.2'!$C$6:$C$73,MATCH('27.3'!H12,'27.2'!$H$6:$H$73,0))</f>
        <v>Trương Thị Phương Hoa</v>
      </c>
      <c r="D12" s="46">
        <f>_xlfn.IFERROR(VLOOKUP($C12,'27.2'!$C$6:$E$73,2,0),"")</f>
        <v>16001</v>
      </c>
      <c r="E12" s="31">
        <f>_xlfn.IFERROR(VLOOKUP($C12,'27.2'!$C$6:$E$73,3,0),"")</f>
        <v>0.9043178478580309</v>
      </c>
      <c r="F12" s="14"/>
      <c r="G12" s="38">
        <v>3</v>
      </c>
      <c r="H12" s="21" t="str">
        <f t="shared" si="0"/>
        <v>3Đơn vị bầu cử số 2</v>
      </c>
      <c r="I12" s="20" t="s">
        <v>15</v>
      </c>
    </row>
    <row r="13" spans="1:8" s="22" customFormat="1" ht="18.75" customHeight="1">
      <c r="A13" s="17">
        <v>3</v>
      </c>
      <c r="B13" s="20" t="s">
        <v>46</v>
      </c>
      <c r="C13" s="6"/>
      <c r="D13" s="46">
        <f>_xlfn.IFERROR(VLOOKUP($C13,'27.2'!$C$6:$E$73,2,0),"")</f>
      </c>
      <c r="E13" s="31">
        <f>_xlfn.IFERROR(VLOOKUP($C13,'27.2'!$C$6:$E$73,3,0),"")</f>
      </c>
      <c r="F13" s="17"/>
      <c r="G13" s="37"/>
      <c r="H13" s="21">
        <f t="shared" si="0"/>
      </c>
    </row>
    <row r="14" spans="1:9" ht="18.75" customHeight="1">
      <c r="A14" s="102"/>
      <c r="B14" s="103" t="s">
        <v>30</v>
      </c>
      <c r="C14" s="6" t="str">
        <f>INDEX('27.2'!$C$6:$C$73,MATCH('27.3'!H14,'27.2'!$H$6:$H$73,0))</f>
        <v>Bùi Hồng Quân</v>
      </c>
      <c r="D14" s="46">
        <f>_xlfn.IFERROR(VLOOKUP($C14,'27.2'!$C$6:$E$73,2,0),"")</f>
        <v>9730</v>
      </c>
      <c r="E14" s="31">
        <f>_xlfn.IFERROR(VLOOKUP($C14,'27.2'!$C$6:$E$73,3,0),"")</f>
        <v>0.9376505733834442</v>
      </c>
      <c r="F14" s="14"/>
      <c r="G14" s="38">
        <v>1</v>
      </c>
      <c r="H14" s="21" t="str">
        <f t="shared" si="0"/>
        <v>1Đơn vị bầu cử số 3</v>
      </c>
      <c r="I14" s="20" t="s">
        <v>46</v>
      </c>
    </row>
    <row r="15" spans="1:9" ht="18.75" customHeight="1">
      <c r="A15" s="102"/>
      <c r="B15" s="103"/>
      <c r="C15" s="6" t="str">
        <f>INDEX('27.2'!$C$6:$C$73,MATCH('27.3'!H15,'27.2'!$H$6:$H$73,0))</f>
        <v>Nguyễn Huy Hoàng</v>
      </c>
      <c r="D15" s="46">
        <f>_xlfn.IFERROR(VLOOKUP($C15,'27.2'!$C$6:$E$73,2,0),"")</f>
        <v>9559</v>
      </c>
      <c r="E15" s="31">
        <f>_xlfn.IFERROR(VLOOKUP($C15,'27.2'!$C$6:$E$73,3,0),"")</f>
        <v>0.9211718222993158</v>
      </c>
      <c r="F15" s="14"/>
      <c r="G15" s="38">
        <v>2</v>
      </c>
      <c r="H15" s="21" t="str">
        <f t="shared" si="0"/>
        <v>2Đơn vị bầu cử số 3</v>
      </c>
      <c r="I15" s="20" t="s">
        <v>46</v>
      </c>
    </row>
    <row r="16" spans="1:9" ht="18.75" customHeight="1">
      <c r="A16" s="102"/>
      <c r="B16" s="103"/>
      <c r="C16" s="6" t="str">
        <f>INDEX('27.2'!$C$6:$C$73,MATCH('27.3'!H16,'27.2'!$H$6:$H$73,0))</f>
        <v>Bùi Vũ Tùng</v>
      </c>
      <c r="D16" s="46">
        <f>_xlfn.IFERROR(VLOOKUP($C16,'27.2'!$C$6:$E$73,2,0),"")</f>
        <v>9293</v>
      </c>
      <c r="E16" s="31">
        <f>_xlfn.IFERROR(VLOOKUP($C16,'27.2'!$C$6:$E$73,3,0),"")</f>
        <v>0.8955382095017828</v>
      </c>
      <c r="F16" s="14"/>
      <c r="G16" s="38">
        <v>3</v>
      </c>
      <c r="H16" s="21" t="str">
        <f t="shared" si="0"/>
        <v>3Đơn vị bầu cử số 3</v>
      </c>
      <c r="I16" s="20" t="s">
        <v>46</v>
      </c>
    </row>
    <row r="17" spans="1:8" s="22" customFormat="1" ht="18.75" customHeight="1">
      <c r="A17" s="17">
        <v>4</v>
      </c>
      <c r="B17" s="20" t="s">
        <v>47</v>
      </c>
      <c r="C17" s="6"/>
      <c r="D17" s="46">
        <f>_xlfn.IFERROR(VLOOKUP($C17,'27.2'!$C$6:$E$73,2,0),"")</f>
      </c>
      <c r="E17" s="31">
        <f>_xlfn.IFERROR(VLOOKUP($C17,'27.2'!$C$6:$E$73,3,0),"")</f>
      </c>
      <c r="F17" s="17"/>
      <c r="G17" s="37"/>
      <c r="H17" s="21">
        <f t="shared" si="0"/>
      </c>
    </row>
    <row r="18" spans="1:9" ht="18.75" customHeight="1">
      <c r="A18" s="102"/>
      <c r="B18" s="103" t="s">
        <v>31</v>
      </c>
      <c r="C18" s="6" t="str">
        <f>INDEX('27.2'!$C$6:$C$73,MATCH('27.3'!H18,'27.2'!$H$6:$H$73,0))</f>
        <v>Trần Hoàng Hải</v>
      </c>
      <c r="D18" s="46">
        <f>_xlfn.IFERROR(VLOOKUP($C18,'27.2'!$C$6:$E$73,2,0),"")</f>
        <v>9583</v>
      </c>
      <c r="E18" s="31">
        <f>_xlfn.IFERROR(VLOOKUP($C18,'27.2'!$C$6:$E$73,3,0),"")</f>
        <v>0.961376404494382</v>
      </c>
      <c r="F18" s="14"/>
      <c r="G18" s="38">
        <v>1</v>
      </c>
      <c r="H18" s="21" t="str">
        <f t="shared" si="0"/>
        <v>1Đơn vị bầu cử số 4</v>
      </c>
      <c r="I18" s="20" t="s">
        <v>47</v>
      </c>
    </row>
    <row r="19" spans="1:9" ht="18.75" customHeight="1">
      <c r="A19" s="102"/>
      <c r="B19" s="103"/>
      <c r="C19" s="6" t="str">
        <f>INDEX('27.2'!$C$6:$C$73,MATCH('27.3'!H19,'27.2'!$H$6:$H$73,0))</f>
        <v>Nguyễn Duy Hưng</v>
      </c>
      <c r="D19" s="46">
        <f>_xlfn.IFERROR(VLOOKUP($C19,'27.2'!$C$6:$E$73,2,0),"")</f>
        <v>9500</v>
      </c>
      <c r="E19" s="31">
        <f>_xlfn.IFERROR(VLOOKUP($C19,'27.2'!$C$6:$E$73,3,0),"")</f>
        <v>0.9530497592295345</v>
      </c>
      <c r="F19" s="14"/>
      <c r="G19" s="38">
        <v>2</v>
      </c>
      <c r="H19" s="21" t="str">
        <f t="shared" si="0"/>
        <v>2Đơn vị bầu cử số 4</v>
      </c>
      <c r="I19" s="20" t="s">
        <v>47</v>
      </c>
    </row>
    <row r="20" spans="1:8" s="22" customFormat="1" ht="18.75" customHeight="1">
      <c r="A20" s="17">
        <v>5</v>
      </c>
      <c r="B20" s="20" t="s">
        <v>48</v>
      </c>
      <c r="C20" s="6"/>
      <c r="D20" s="46">
        <f>_xlfn.IFERROR(VLOOKUP($C20,'27.2'!$C$6:$E$73,2,0),"")</f>
      </c>
      <c r="E20" s="31">
        <f>_xlfn.IFERROR(VLOOKUP($C20,'27.2'!$C$6:$E$73,3,0),"")</f>
      </c>
      <c r="F20" s="17"/>
      <c r="G20" s="37"/>
      <c r="H20" s="21">
        <f t="shared" si="0"/>
      </c>
    </row>
    <row r="21" spans="1:9" ht="18.75" customHeight="1">
      <c r="A21" s="102"/>
      <c r="B21" s="103" t="s">
        <v>32</v>
      </c>
      <c r="C21" s="6" t="str">
        <f>INDEX('27.2'!$C$6:$C$73,MATCH('27.3'!H21,'27.2'!$H$6:$H$73,0))</f>
        <v>Nguyễn Anh Tú</v>
      </c>
      <c r="D21" s="46">
        <f>_xlfn.IFERROR(VLOOKUP($C21,'27.2'!$C$6:$E$73,2,0),"")</f>
        <v>11263</v>
      </c>
      <c r="E21" s="31">
        <f>_xlfn.IFERROR(VLOOKUP($C21,'27.2'!$C$6:$E$73,3,0),"")</f>
        <v>0.9623205741626795</v>
      </c>
      <c r="F21" s="14"/>
      <c r="G21" s="38">
        <v>1</v>
      </c>
      <c r="H21" s="21" t="str">
        <f t="shared" si="0"/>
        <v>1Đơn vị bầu cử số 5</v>
      </c>
      <c r="I21" s="20" t="s">
        <v>48</v>
      </c>
    </row>
    <row r="22" spans="1:9" ht="18.75" customHeight="1">
      <c r="A22" s="102"/>
      <c r="B22" s="103"/>
      <c r="C22" s="6" t="str">
        <f>INDEX('27.2'!$C$6:$C$73,MATCH('27.3'!H22,'27.2'!$H$6:$H$73,0))</f>
        <v>Vũ Hồng Chương</v>
      </c>
      <c r="D22" s="46">
        <f>_xlfn.IFERROR(VLOOKUP($C22,'27.2'!$C$6:$E$73,2,0),"")</f>
        <v>11023</v>
      </c>
      <c r="E22" s="31">
        <f>_xlfn.IFERROR(VLOOKUP($C22,'27.2'!$C$6:$E$73,3,0),"")</f>
        <v>0.9418147641831852</v>
      </c>
      <c r="F22" s="14"/>
      <c r="G22" s="38">
        <v>2</v>
      </c>
      <c r="H22" s="21" t="str">
        <f t="shared" si="0"/>
        <v>2Đơn vị bầu cử số 5</v>
      </c>
      <c r="I22" s="20" t="s">
        <v>48</v>
      </c>
    </row>
    <row r="23" spans="1:9" ht="18.75" customHeight="1">
      <c r="A23" s="102"/>
      <c r="B23" s="103"/>
      <c r="C23" s="6" t="str">
        <f>INDEX('27.2'!$C$6:$C$73,MATCH('27.3'!H23,'27.2'!$H$6:$H$73,0))</f>
        <v>Phạm Mai Hương</v>
      </c>
      <c r="D23" s="46">
        <f>_xlfn.IFERROR(VLOOKUP($C23,'27.2'!$C$6:$E$73,2,0),"")</f>
        <v>10674</v>
      </c>
      <c r="E23" s="31">
        <f>_xlfn.IFERROR(VLOOKUP($C23,'27.2'!$C$6:$E$73,3,0),"")</f>
        <v>0.9119958988380041</v>
      </c>
      <c r="F23" s="14"/>
      <c r="G23" s="38">
        <v>3</v>
      </c>
      <c r="H23" s="21" t="str">
        <f t="shared" si="0"/>
        <v>3Đơn vị bầu cử số 5</v>
      </c>
      <c r="I23" s="20" t="s">
        <v>48</v>
      </c>
    </row>
    <row r="24" spans="1:8" s="22" customFormat="1" ht="18.75" customHeight="1">
      <c r="A24" s="17">
        <v>6</v>
      </c>
      <c r="B24" s="20" t="s">
        <v>49</v>
      </c>
      <c r="C24" s="6"/>
      <c r="D24" s="46">
        <f>_xlfn.IFERROR(VLOOKUP($C24,'27.2'!$C$6:$E$73,2,0),"")</f>
      </c>
      <c r="E24" s="31">
        <f>_xlfn.IFERROR(VLOOKUP($C24,'27.2'!$C$6:$E$73,3,0),"")</f>
      </c>
      <c r="F24" s="17"/>
      <c r="G24" s="37"/>
      <c r="H24" s="21">
        <f t="shared" si="0"/>
      </c>
    </row>
    <row r="25" spans="1:9" ht="18.75" customHeight="1">
      <c r="A25" s="102"/>
      <c r="B25" s="103" t="s">
        <v>33</v>
      </c>
      <c r="C25" s="6" t="str">
        <f>INDEX('27.2'!$C$6:$C$73,MATCH('27.3'!H25,'27.2'!$H$6:$H$73,0))</f>
        <v>Nguyễn Tiến Quang</v>
      </c>
      <c r="D25" s="46">
        <f>_xlfn.IFERROR(VLOOKUP($C25,'27.2'!$C$6:$E$73,2,0),"")</f>
        <v>7023</v>
      </c>
      <c r="E25" s="31">
        <f>_xlfn.IFERROR(VLOOKUP($C25,'27.2'!$C$6:$E$73,3,0),"")</f>
        <v>0.89785221171056</v>
      </c>
      <c r="F25" s="14"/>
      <c r="G25" s="38">
        <v>1</v>
      </c>
      <c r="H25" s="21" t="str">
        <f t="shared" si="0"/>
        <v>1Đơn vị bầu cử số 6</v>
      </c>
      <c r="I25" s="20" t="s">
        <v>49</v>
      </c>
    </row>
    <row r="26" spans="1:9" ht="18.75" customHeight="1">
      <c r="A26" s="102"/>
      <c r="B26" s="103"/>
      <c r="C26" s="6" t="str">
        <f>INDEX('27.2'!$C$6:$C$73,MATCH('27.3'!H26,'27.2'!$H$6:$H$73,0))</f>
        <v>Nguyễn Thị Phương</v>
      </c>
      <c r="D26" s="46">
        <f>_xlfn.IFERROR(VLOOKUP($C26,'27.2'!$C$6:$E$73,2,0),"")</f>
        <v>6854</v>
      </c>
      <c r="E26" s="31">
        <f>_xlfn.IFERROR(VLOOKUP($C26,'27.2'!$C$6:$E$73,3,0),"")</f>
        <v>0.8762464842751214</v>
      </c>
      <c r="F26" s="14"/>
      <c r="G26" s="38">
        <v>2</v>
      </c>
      <c r="H26" s="21" t="str">
        <f t="shared" si="0"/>
        <v>2Đơn vị bầu cử số 6</v>
      </c>
      <c r="I26" s="20" t="s">
        <v>49</v>
      </c>
    </row>
    <row r="27" spans="1:8" s="22" customFormat="1" ht="18.75" customHeight="1">
      <c r="A27" s="17">
        <v>7</v>
      </c>
      <c r="B27" s="20" t="s">
        <v>50</v>
      </c>
      <c r="C27" s="6"/>
      <c r="D27" s="46">
        <f>_xlfn.IFERROR(VLOOKUP($C27,'27.2'!$C$6:$E$73,2,0),"")</f>
      </c>
      <c r="E27" s="31">
        <f>_xlfn.IFERROR(VLOOKUP($C27,'27.2'!$C$6:$E$73,3,0),"")</f>
      </c>
      <c r="F27" s="17"/>
      <c r="G27" s="37"/>
      <c r="H27" s="21">
        <f t="shared" si="0"/>
      </c>
    </row>
    <row r="28" spans="1:9" ht="18.75" customHeight="1">
      <c r="A28" s="96"/>
      <c r="B28" s="103" t="s">
        <v>34</v>
      </c>
      <c r="C28" s="6" t="str">
        <f>INDEX('27.2'!$C$6:$C$73,MATCH('27.3'!H28,'27.2'!$H$6:$H$73,0))</f>
        <v>Nguyễn Thị Nơ</v>
      </c>
      <c r="D28" s="46">
        <f>_xlfn.IFERROR(VLOOKUP($C28,'27.2'!$C$6:$E$73,2,0),"")</f>
        <v>6786</v>
      </c>
      <c r="E28" s="31">
        <f>_xlfn.IFERROR(VLOOKUP($C28,'27.2'!$C$6:$E$73,3,0),"")</f>
        <v>0.9354838709677419</v>
      </c>
      <c r="F28" s="14"/>
      <c r="G28" s="38">
        <v>1</v>
      </c>
      <c r="H28" s="21" t="str">
        <f t="shared" si="0"/>
        <v>1Đơn vị bầu cử số 7</v>
      </c>
      <c r="I28" s="20" t="s">
        <v>50</v>
      </c>
    </row>
    <row r="29" spans="1:9" ht="18.75" customHeight="1">
      <c r="A29" s="98"/>
      <c r="B29" s="103"/>
      <c r="C29" s="6" t="str">
        <f>INDEX('27.2'!$C$6:$C$73,MATCH('27.3'!H29,'27.2'!$H$6:$H$73,0))</f>
        <v>Phan Trọng Hiền</v>
      </c>
      <c r="D29" s="46">
        <f>_xlfn.IFERROR(VLOOKUP($C29,'27.2'!$C$6:$E$73,2,0),"")</f>
        <v>6591</v>
      </c>
      <c r="E29" s="31">
        <f>_xlfn.IFERROR(VLOOKUP($C29,'27.2'!$C$6:$E$73,3,0),"")</f>
        <v>0.9086021505376344</v>
      </c>
      <c r="F29" s="14"/>
      <c r="G29" s="38">
        <v>2</v>
      </c>
      <c r="H29" s="21" t="str">
        <f t="shared" si="0"/>
        <v>2Đơn vị bầu cử số 7</v>
      </c>
      <c r="I29" s="20" t="s">
        <v>50</v>
      </c>
    </row>
    <row r="30" spans="1:8" s="22" customFormat="1" ht="18.75" customHeight="1">
      <c r="A30" s="17">
        <v>8</v>
      </c>
      <c r="B30" s="20" t="s">
        <v>51</v>
      </c>
      <c r="C30" s="6"/>
      <c r="D30" s="46">
        <f>_xlfn.IFERROR(VLOOKUP($C30,'27.2'!$C$6:$E$73,2,0),"")</f>
      </c>
      <c r="E30" s="31">
        <f>_xlfn.IFERROR(VLOOKUP($C30,'27.2'!$C$6:$E$73,3,0),"")</f>
      </c>
      <c r="F30" s="17"/>
      <c r="G30" s="37"/>
      <c r="H30" s="21">
        <f t="shared" si="0"/>
      </c>
    </row>
    <row r="31" spans="1:9" ht="18.75" customHeight="1">
      <c r="A31" s="102"/>
      <c r="B31" s="103" t="s">
        <v>35</v>
      </c>
      <c r="C31" s="6" t="str">
        <f>INDEX('27.2'!$C$6:$C$73,MATCH('27.3'!H31,'27.2'!$H$6:$H$73,0))</f>
        <v>Nguyễn Kiều Hưng</v>
      </c>
      <c r="D31" s="46">
        <f>_xlfn.IFERROR(VLOOKUP($C31,'27.2'!$C$6:$E$73,2,0),"")</f>
        <v>4899</v>
      </c>
      <c r="E31" s="31">
        <f>_xlfn.IFERROR(VLOOKUP($C31,'27.2'!$C$6:$E$73,3,0),"")</f>
        <v>0.9457528957528958</v>
      </c>
      <c r="F31" s="14"/>
      <c r="G31" s="38">
        <v>1</v>
      </c>
      <c r="H31" s="21" t="str">
        <f t="shared" si="0"/>
        <v>1Đơn vị bầu cử số 8</v>
      </c>
      <c r="I31" s="20" t="s">
        <v>51</v>
      </c>
    </row>
    <row r="32" spans="1:9" ht="18.75" customHeight="1">
      <c r="A32" s="102"/>
      <c r="B32" s="103"/>
      <c r="C32" s="6" t="str">
        <f>INDEX('27.2'!$C$6:$C$73,MATCH('27.3'!H32,'27.2'!$H$6:$H$73,0))</f>
        <v>Nguyễn Thị Thu Phượng</v>
      </c>
      <c r="D32" s="46">
        <f>_xlfn.IFERROR(VLOOKUP($C32,'27.2'!$C$6:$E$73,2,0),"")</f>
        <v>4697</v>
      </c>
      <c r="E32" s="31">
        <f>_xlfn.IFERROR(VLOOKUP($C32,'27.2'!$C$6:$E$73,3,0),"")</f>
        <v>0.9067567567567567</v>
      </c>
      <c r="F32" s="14"/>
      <c r="G32" s="38">
        <v>2</v>
      </c>
      <c r="H32" s="21" t="str">
        <f t="shared" si="0"/>
        <v>2Đơn vị bầu cử số 8</v>
      </c>
      <c r="I32" s="20" t="s">
        <v>51</v>
      </c>
    </row>
    <row r="33" spans="1:8" s="22" customFormat="1" ht="18.75" customHeight="1">
      <c r="A33" s="17">
        <v>9</v>
      </c>
      <c r="B33" s="20" t="s">
        <v>52</v>
      </c>
      <c r="C33" s="6"/>
      <c r="D33" s="46">
        <f>_xlfn.IFERROR(VLOOKUP($C33,'27.2'!$C$6:$E$73,2,0),"")</f>
      </c>
      <c r="E33" s="31">
        <f>_xlfn.IFERROR(VLOOKUP($C33,'27.2'!$C$6:$E$73,3,0),"")</f>
      </c>
      <c r="F33" s="17"/>
      <c r="G33" s="37"/>
      <c r="H33" s="21">
        <f t="shared" si="0"/>
      </c>
    </row>
    <row r="34" spans="1:9" ht="18.75" customHeight="1">
      <c r="A34" s="102"/>
      <c r="B34" s="103" t="s">
        <v>36</v>
      </c>
      <c r="C34" s="6" t="str">
        <f>INDEX('27.2'!$C$6:$C$73,MATCH('27.3'!H34,'27.2'!$H$6:$H$73,0))</f>
        <v>Đinh Ngọc Chiến</v>
      </c>
      <c r="D34" s="46">
        <f>_xlfn.IFERROR(VLOOKUP($C34,'27.2'!$C$6:$E$73,2,0),"")</f>
        <v>8035</v>
      </c>
      <c r="E34" s="31">
        <f>_xlfn.IFERROR(VLOOKUP($C34,'27.2'!$C$6:$E$73,3,0),"")</f>
        <v>0.9327838402600418</v>
      </c>
      <c r="F34" s="14"/>
      <c r="G34" s="38">
        <v>1</v>
      </c>
      <c r="H34" s="21" t="str">
        <f t="shared" si="0"/>
        <v>1Đơn vị bầu cử số 9</v>
      </c>
      <c r="I34" s="20" t="s">
        <v>52</v>
      </c>
    </row>
    <row r="35" spans="1:9" ht="18.75" customHeight="1">
      <c r="A35" s="102"/>
      <c r="B35" s="103"/>
      <c r="C35" s="6" t="str">
        <f>INDEX('27.2'!$C$6:$C$73,MATCH('27.3'!H35,'27.2'!$H$6:$H$73,0))</f>
        <v>Đinh Mai Phương</v>
      </c>
      <c r="D35" s="46">
        <f>_xlfn.IFERROR(VLOOKUP($C35,'27.2'!$C$6:$E$73,2,0),"")</f>
        <v>5721</v>
      </c>
      <c r="E35" s="31">
        <f>_xlfn.IFERROR(VLOOKUP($C35,'27.2'!$C$6:$E$73,3,0),"")</f>
        <v>0.6641513814720222</v>
      </c>
      <c r="F35" s="14"/>
      <c r="G35" s="38">
        <v>2</v>
      </c>
      <c r="H35" s="21" t="str">
        <f t="shared" si="0"/>
        <v>2Đơn vị bầu cử số 9</v>
      </c>
      <c r="I35" s="20" t="s">
        <v>52</v>
      </c>
    </row>
    <row r="36" spans="1:8" s="22" customFormat="1" ht="18.75" customHeight="1">
      <c r="A36" s="17">
        <v>10</v>
      </c>
      <c r="B36" s="20" t="s">
        <v>53</v>
      </c>
      <c r="C36" s="6"/>
      <c r="D36" s="46">
        <f>_xlfn.IFERROR(VLOOKUP($C36,'27.2'!$C$6:$E$73,2,0),"")</f>
      </c>
      <c r="E36" s="31">
        <f>_xlfn.IFERROR(VLOOKUP($C36,'27.2'!$C$6:$E$73,3,0),"")</f>
      </c>
      <c r="F36" s="17"/>
      <c r="G36" s="37"/>
      <c r="H36" s="21">
        <f t="shared" si="0"/>
      </c>
    </row>
    <row r="37" spans="1:9" ht="18.75" customHeight="1">
      <c r="A37" s="102"/>
      <c r="B37" s="103" t="s">
        <v>37</v>
      </c>
      <c r="C37" s="6" t="str">
        <f>INDEX('27.2'!$C$6:$C$73,MATCH('27.3'!H37,'27.2'!$H$6:$H$73,0))</f>
        <v>Đỗ Trần Hanh</v>
      </c>
      <c r="D37" s="46">
        <f>_xlfn.IFERROR(VLOOKUP($C37,'27.2'!$C$6:$E$73,2,0),"")</f>
        <v>11388</v>
      </c>
      <c r="E37" s="31">
        <f>_xlfn.IFERROR(VLOOKUP($C37,'27.2'!$C$6:$E$73,3,0),"")</f>
        <v>0.887399672718772</v>
      </c>
      <c r="F37" s="14"/>
      <c r="G37" s="38">
        <v>1</v>
      </c>
      <c r="H37" s="21" t="str">
        <f t="shared" si="0"/>
        <v>1Đơn vị bầu cử số 10</v>
      </c>
      <c r="I37" s="20" t="s">
        <v>53</v>
      </c>
    </row>
    <row r="38" spans="1:9" ht="18.75" customHeight="1">
      <c r="A38" s="102"/>
      <c r="B38" s="103"/>
      <c r="C38" s="6" t="str">
        <f>INDEX('27.2'!$C$6:$C$73,MATCH('27.3'!H38,'27.2'!$H$6:$H$73,0))</f>
        <v>Nguyễn Thị Minh Huyền</v>
      </c>
      <c r="D38" s="46">
        <f>_xlfn.IFERROR(VLOOKUP($C38,'27.2'!$C$6:$E$73,2,0),"")</f>
        <v>10700</v>
      </c>
      <c r="E38" s="31">
        <f>_xlfn.IFERROR(VLOOKUP($C38,'27.2'!$C$6:$E$73,3,0),"")</f>
        <v>0.8337878905945609</v>
      </c>
      <c r="F38" s="14"/>
      <c r="G38" s="38">
        <v>2</v>
      </c>
      <c r="H38" s="21" t="str">
        <f t="shared" si="0"/>
        <v>2Đơn vị bầu cử số 10</v>
      </c>
      <c r="I38" s="20" t="s">
        <v>53</v>
      </c>
    </row>
    <row r="39" spans="1:9" ht="18.75" customHeight="1">
      <c r="A39" s="102"/>
      <c r="B39" s="103"/>
      <c r="C39" s="6" t="str">
        <f>INDEX('27.2'!$C$6:$C$73,MATCH('27.3'!H39,'27.2'!$H$6:$H$73,0))</f>
        <v>Nguyễn Sơn Thủy</v>
      </c>
      <c r="D39" s="46">
        <f>_xlfn.IFERROR(VLOOKUP($C39,'27.2'!$C$6:$E$73,2,0),"")</f>
        <v>10492</v>
      </c>
      <c r="E39" s="31">
        <f>_xlfn.IFERROR(VLOOKUP($C39,'27.2'!$C$6:$E$73,3,0),"")</f>
        <v>0.817579677394218</v>
      </c>
      <c r="F39" s="14"/>
      <c r="G39" s="38">
        <v>3</v>
      </c>
      <c r="H39" s="21" t="str">
        <f t="shared" si="0"/>
        <v>3Đơn vị bầu cử số 10</v>
      </c>
      <c r="I39" s="20" t="s">
        <v>53</v>
      </c>
    </row>
    <row r="40" spans="1:8" s="22" customFormat="1" ht="18.75" customHeight="1">
      <c r="A40" s="17">
        <v>11</v>
      </c>
      <c r="B40" s="20" t="s">
        <v>54</v>
      </c>
      <c r="C40" s="6"/>
      <c r="D40" s="46">
        <f>_xlfn.IFERROR(VLOOKUP($C40,'27.2'!$C$6:$E$73,2,0),"")</f>
      </c>
      <c r="E40" s="31">
        <f>_xlfn.IFERROR(VLOOKUP($C40,'27.2'!$C$6:$E$73,3,0),"")</f>
      </c>
      <c r="F40" s="17"/>
      <c r="G40" s="37"/>
      <c r="H40" s="21">
        <f t="shared" si="0"/>
      </c>
    </row>
    <row r="41" spans="1:9" ht="18.75" customHeight="1">
      <c r="A41" s="102"/>
      <c r="B41" s="103" t="s">
        <v>38</v>
      </c>
      <c r="C41" s="6" t="str">
        <f>INDEX('27.2'!$C$6:$C$73,MATCH('27.3'!H41,'27.2'!$H$6:$H$73,0))</f>
        <v>Nguyễn Thị Thu Hà</v>
      </c>
      <c r="D41" s="46">
        <f>_xlfn.IFERROR(VLOOKUP($C41,'27.2'!$C$6:$E$73,2,0),"")</f>
        <v>11183</v>
      </c>
      <c r="E41" s="31">
        <f>_xlfn.IFERROR(VLOOKUP($C41,'27.2'!$C$6:$E$73,3,0),"")</f>
        <v>0.9225375350602211</v>
      </c>
      <c r="F41" s="14"/>
      <c r="G41" s="38">
        <v>1</v>
      </c>
      <c r="H41" s="21" t="str">
        <f t="shared" si="0"/>
        <v>1Đơn vị bầu cử số 11</v>
      </c>
      <c r="I41" s="20" t="s">
        <v>54</v>
      </c>
    </row>
    <row r="42" spans="1:9" ht="18.75" customHeight="1">
      <c r="A42" s="102"/>
      <c r="B42" s="103"/>
      <c r="C42" s="6" t="str">
        <f>INDEX('27.2'!$C$6:$C$73,MATCH('27.3'!H42,'27.2'!$H$6:$H$73,0))</f>
        <v>Nguyễn Hữu Tư</v>
      </c>
      <c r="D42" s="46">
        <f>_xlfn.IFERROR(VLOOKUP($C42,'27.2'!$C$6:$E$73,2,0),"")</f>
        <v>10094</v>
      </c>
      <c r="E42" s="31">
        <f>_xlfn.IFERROR(VLOOKUP($C42,'27.2'!$C$6:$E$73,3,0),"")</f>
        <v>0.8327008744431612</v>
      </c>
      <c r="F42" s="14"/>
      <c r="G42" s="38">
        <v>2</v>
      </c>
      <c r="H42" s="21" t="str">
        <f t="shared" si="0"/>
        <v>2Đơn vị bầu cử số 11</v>
      </c>
      <c r="I42" s="20" t="s">
        <v>54</v>
      </c>
    </row>
    <row r="43" spans="1:8" s="22" customFormat="1" ht="18.75" customHeight="1">
      <c r="A43" s="17">
        <v>12</v>
      </c>
      <c r="B43" s="20" t="s">
        <v>55</v>
      </c>
      <c r="C43" s="6"/>
      <c r="D43" s="46">
        <f>_xlfn.IFERROR(VLOOKUP($C43,'27.2'!$C$6:$E$73,2,0),"")</f>
      </c>
      <c r="E43" s="31">
        <f>_xlfn.IFERROR(VLOOKUP($C43,'27.2'!$C$6:$E$73,3,0),"")</f>
      </c>
      <c r="F43" s="17"/>
      <c r="G43" s="37"/>
      <c r="H43" s="21">
        <f t="shared" si="0"/>
      </c>
    </row>
    <row r="44" spans="1:9" ht="18.75" customHeight="1">
      <c r="A44" s="102"/>
      <c r="B44" s="103" t="s">
        <v>39</v>
      </c>
      <c r="C44" s="6" t="str">
        <f>INDEX('27.2'!$C$6:$C$73,MATCH('27.3'!H44,'27.2'!$H$6:$H$73,0))</f>
        <v>Nguyễn Tiến Phong</v>
      </c>
      <c r="D44" s="46">
        <f>_xlfn.IFERROR(VLOOKUP($C44,'27.2'!$C$6:$E$73,2,0),"")</f>
        <v>8351</v>
      </c>
      <c r="E44" s="31">
        <f>_xlfn.IFERROR(VLOOKUP($C44,'27.2'!$C$6:$E$73,3,0),"")</f>
        <v>0.9438291139240507</v>
      </c>
      <c r="F44" s="14"/>
      <c r="G44" s="38">
        <v>1</v>
      </c>
      <c r="H44" s="21" t="str">
        <f t="shared" si="0"/>
        <v>1Đơn vị bầu cử số 12</v>
      </c>
      <c r="I44" s="20" t="s">
        <v>55</v>
      </c>
    </row>
    <row r="45" spans="1:9" ht="18.75" customHeight="1">
      <c r="A45" s="102"/>
      <c r="B45" s="103"/>
      <c r="C45" s="6" t="str">
        <f>INDEX('27.2'!$C$6:$C$73,MATCH('27.3'!H45,'27.2'!$H$6:$H$73,0))</f>
        <v>Vũ Thị Ngọc</v>
      </c>
      <c r="D45" s="46">
        <f>_xlfn.IFERROR(VLOOKUP($C45,'27.2'!$C$6:$E$73,2,0),"")</f>
        <v>8145</v>
      </c>
      <c r="E45" s="31">
        <f>_xlfn.IFERROR(VLOOKUP($C45,'27.2'!$C$6:$E$73,3,0),"")</f>
        <v>0.9205470162748643</v>
      </c>
      <c r="F45" s="14"/>
      <c r="G45" s="38">
        <v>2</v>
      </c>
      <c r="H45" s="21" t="str">
        <f t="shared" si="0"/>
        <v>2Đơn vị bầu cử số 12</v>
      </c>
      <c r="I45" s="20" t="s">
        <v>55</v>
      </c>
    </row>
    <row r="46" spans="1:8" s="22" customFormat="1" ht="18.75" customHeight="1">
      <c r="A46" s="17">
        <v>13</v>
      </c>
      <c r="B46" s="20" t="s">
        <v>56</v>
      </c>
      <c r="C46" s="6"/>
      <c r="D46" s="46">
        <f>_xlfn.IFERROR(VLOOKUP($C46,'27.2'!$C$6:$E$73,2,0),"")</f>
      </c>
      <c r="E46" s="31">
        <f>_xlfn.IFERROR(VLOOKUP($C46,'27.2'!$C$6:$E$73,3,0),"")</f>
      </c>
      <c r="F46" s="17"/>
      <c r="G46" s="37"/>
      <c r="H46" s="21">
        <f t="shared" si="0"/>
      </c>
    </row>
    <row r="47" spans="1:9" ht="18.75" customHeight="1">
      <c r="A47" s="102"/>
      <c r="B47" s="103" t="s">
        <v>40</v>
      </c>
      <c r="C47" s="6" t="str">
        <f>INDEX('27.2'!$C$6:$C$73,MATCH('27.3'!H47,'27.2'!$H$6:$H$73,0))</f>
        <v>Nguyễn Mạnh Cường</v>
      </c>
      <c r="D47" s="46">
        <f>_xlfn.IFERROR(VLOOKUP($C47,'27.2'!$C$6:$E$73,2,0),"")</f>
        <v>12955</v>
      </c>
      <c r="E47" s="31">
        <f>_xlfn.IFERROR(VLOOKUP($C47,'27.2'!$C$6:$E$73,3,0),"")</f>
        <v>0.9609108440884142</v>
      </c>
      <c r="F47" s="14"/>
      <c r="G47" s="38">
        <v>1</v>
      </c>
      <c r="H47" s="21" t="str">
        <f t="shared" si="0"/>
        <v>1Đơn vị bầu cử số 13</v>
      </c>
      <c r="I47" s="20" t="s">
        <v>56</v>
      </c>
    </row>
    <row r="48" spans="1:9" ht="18.75" customHeight="1">
      <c r="A48" s="102"/>
      <c r="B48" s="103"/>
      <c r="C48" s="6" t="str">
        <f>INDEX('27.2'!$C$6:$C$73,MATCH('27.3'!H48,'27.2'!$H$6:$H$73,0))</f>
        <v>Nguyễn Hải Ninh</v>
      </c>
      <c r="D48" s="46">
        <f>_xlfn.IFERROR(VLOOKUP($C48,'27.2'!$C$6:$E$73,2,0),"")</f>
        <v>12865</v>
      </c>
      <c r="E48" s="31">
        <f>_xlfn.IFERROR(VLOOKUP($C48,'27.2'!$C$6:$E$73,3,0),"")</f>
        <v>0.9542352766651832</v>
      </c>
      <c r="F48" s="14"/>
      <c r="G48" s="38">
        <v>2</v>
      </c>
      <c r="H48" s="21" t="str">
        <f t="shared" si="0"/>
        <v>2Đơn vị bầu cử số 13</v>
      </c>
      <c r="I48" s="20" t="s">
        <v>56</v>
      </c>
    </row>
    <row r="49" spans="1:9" ht="18.75" customHeight="1">
      <c r="A49" s="102"/>
      <c r="B49" s="103"/>
      <c r="C49" s="6" t="str">
        <f>INDEX('27.2'!$C$6:$C$73,MATCH('27.3'!H49,'27.2'!$H$6:$H$73,0))</f>
        <v>Đào Quốc Vinh</v>
      </c>
      <c r="D49" s="46">
        <f>_xlfn.IFERROR(VLOOKUP($C49,'27.2'!$C$6:$E$73,2,0),"")</f>
        <v>11806</v>
      </c>
      <c r="E49" s="31">
        <f>_xlfn.IFERROR(VLOOKUP($C49,'27.2'!$C$6:$E$73,3,0),"")</f>
        <v>0.8756860999851654</v>
      </c>
      <c r="F49" s="14"/>
      <c r="G49" s="38">
        <v>3</v>
      </c>
      <c r="H49" s="21" t="str">
        <f t="shared" si="0"/>
        <v>3Đơn vị bầu cử số 13</v>
      </c>
      <c r="I49" s="20" t="s">
        <v>56</v>
      </c>
    </row>
    <row r="50" spans="1:8" s="22" customFormat="1" ht="18.75" customHeight="1">
      <c r="A50" s="17">
        <v>14</v>
      </c>
      <c r="B50" s="20" t="s">
        <v>57</v>
      </c>
      <c r="C50" s="6"/>
      <c r="D50" s="46">
        <f>_xlfn.IFERROR(VLOOKUP($C50,'27.2'!$C$6:$E$73,2,0),"")</f>
      </c>
      <c r="E50" s="31">
        <f>_xlfn.IFERROR(VLOOKUP($C50,'27.2'!$C$6:$E$73,3,0),"")</f>
      </c>
      <c r="F50" s="17"/>
      <c r="G50" s="37"/>
      <c r="H50" s="21">
        <f t="shared" si="0"/>
      </c>
    </row>
    <row r="51" spans="1:9" ht="18.75" customHeight="1">
      <c r="A51" s="102"/>
      <c r="B51" s="103" t="s">
        <v>41</v>
      </c>
      <c r="C51" s="6" t="str">
        <f>INDEX('27.2'!$C$6:$C$73,MATCH('27.3'!H51,'27.2'!$H$6:$H$73,0))</f>
        <v>Ngô Trí Cường</v>
      </c>
      <c r="D51" s="46">
        <f>_xlfn.IFERROR(VLOOKUP($C51,'27.2'!$C$6:$E$73,2,0),"")</f>
        <v>10135</v>
      </c>
      <c r="E51" s="31">
        <f>_xlfn.IFERROR(VLOOKUP($C51,'27.2'!$C$6:$E$73,3,0),"")</f>
        <v>0.9159511974694984</v>
      </c>
      <c r="F51" s="14"/>
      <c r="G51" s="38">
        <v>1</v>
      </c>
      <c r="H51" s="21" t="str">
        <f t="shared" si="0"/>
        <v>1Đơn vị bầu cử số 14</v>
      </c>
      <c r="I51" s="20" t="s">
        <v>57</v>
      </c>
    </row>
    <row r="52" spans="1:9" ht="18.75" customHeight="1">
      <c r="A52" s="102"/>
      <c r="B52" s="103"/>
      <c r="C52" s="6" t="str">
        <f>INDEX('27.2'!$C$6:$C$73,MATCH('27.3'!H52,'27.2'!$H$6:$H$73,0))</f>
        <v>Cù Quốc Thắng</v>
      </c>
      <c r="D52" s="46">
        <f>_xlfn.IFERROR(VLOOKUP($C52,'27.2'!$C$6:$E$73,2,0),"")</f>
        <v>10045</v>
      </c>
      <c r="E52" s="31">
        <f>_xlfn.IFERROR(VLOOKUP($C52,'27.2'!$C$6:$E$73,3,0),"")</f>
        <v>0.9078174423859015</v>
      </c>
      <c r="F52" s="14"/>
      <c r="G52" s="38">
        <v>2</v>
      </c>
      <c r="H52" s="21" t="str">
        <f t="shared" si="0"/>
        <v>2Đơn vị bầu cử số 14</v>
      </c>
      <c r="I52" s="20" t="s">
        <v>57</v>
      </c>
    </row>
    <row r="53" spans="1:8" s="22" customFormat="1" ht="18.75" customHeight="1">
      <c r="A53" s="17">
        <v>15</v>
      </c>
      <c r="B53" s="20" t="s">
        <v>58</v>
      </c>
      <c r="C53" s="6"/>
      <c r="D53" s="46">
        <f>_xlfn.IFERROR(VLOOKUP($C53,'27.2'!$C$6:$E$73,2,0),"")</f>
      </c>
      <c r="E53" s="31">
        <f>_xlfn.IFERROR(VLOOKUP($C53,'27.2'!$C$6:$E$73,3,0),"")</f>
      </c>
      <c r="F53" s="17"/>
      <c r="G53" s="37"/>
      <c r="H53" s="21">
        <f t="shared" si="0"/>
      </c>
    </row>
    <row r="54" spans="1:9" ht="18.75" customHeight="1">
      <c r="A54" s="102"/>
      <c r="B54" s="104" t="s">
        <v>118</v>
      </c>
      <c r="C54" s="6" t="str">
        <f>INDEX('27.2'!$C$6:$C$73,MATCH('27.3'!H54,'27.2'!$H$6:$H$73,0))</f>
        <v>Hà Thị Giang</v>
      </c>
      <c r="D54" s="46">
        <f>_xlfn.IFERROR(VLOOKUP($C54,'27.2'!$C$6:$E$73,2,0),"")</f>
        <v>3256</v>
      </c>
      <c r="E54" s="31">
        <f>_xlfn.IFERROR(VLOOKUP($C54,'27.2'!$C$6:$E$73,3,0),"")</f>
        <v>0.8616035988356708</v>
      </c>
      <c r="F54" s="14"/>
      <c r="G54" s="38">
        <v>1</v>
      </c>
      <c r="H54" s="21" t="str">
        <f>G54&amp;I54</f>
        <v>1Đơn vị bầu cử số 15</v>
      </c>
      <c r="I54" s="20" t="s">
        <v>58</v>
      </c>
    </row>
    <row r="55" spans="1:9" ht="18.75" customHeight="1">
      <c r="A55" s="102"/>
      <c r="B55" s="97"/>
      <c r="C55" s="6" t="str">
        <f>INDEX('27.2'!$C$6:$C$73,MATCH('27.3'!H55,'27.2'!$H$6:$H$73,0))</f>
        <v>Nguyễn Đình Khánh</v>
      </c>
      <c r="D55" s="46">
        <f>_xlfn.IFERROR(VLOOKUP($C55,'27.2'!$C$6:$E$73,2,0),"")</f>
        <v>3042</v>
      </c>
      <c r="E55" s="31">
        <f>_xlfn.IFERROR(VLOOKUP($C55,'27.2'!$C$6:$E$73,3,0),"")</f>
        <v>0.8049748610743583</v>
      </c>
      <c r="F55" s="14"/>
      <c r="G55" s="38">
        <v>2</v>
      </c>
      <c r="H55" s="21" t="str">
        <f>G55&amp;I55</f>
        <v>2Đơn vị bầu cử số 15</v>
      </c>
      <c r="I55" s="20" t="s">
        <v>58</v>
      </c>
    </row>
    <row r="56" spans="1:7" ht="24" customHeight="1">
      <c r="A56" s="107" t="s">
        <v>16</v>
      </c>
      <c r="B56" s="99"/>
      <c r="C56" s="19"/>
      <c r="D56" s="19"/>
      <c r="E56" s="19"/>
      <c r="F56" s="19"/>
      <c r="G56" s="39"/>
    </row>
    <row r="58" ht="15.75">
      <c r="A58" s="23" t="s">
        <v>21</v>
      </c>
    </row>
    <row r="59" ht="15.75">
      <c r="A59" s="21" t="s">
        <v>22</v>
      </c>
    </row>
    <row r="61" spans="4:7" ht="22.5" customHeight="1">
      <c r="D61" s="81"/>
      <c r="E61" s="22"/>
      <c r="F61" s="22"/>
      <c r="G61" s="27"/>
    </row>
    <row r="62" spans="4:7" ht="24.75" customHeight="1">
      <c r="D62" s="22"/>
      <c r="E62" s="22"/>
      <c r="F62" s="22"/>
      <c r="G62" s="27"/>
    </row>
  </sheetData>
  <sheetProtection/>
  <mergeCells count="39">
    <mergeCell ref="A54:A55"/>
    <mergeCell ref="A56:B56"/>
    <mergeCell ref="A44:A45"/>
    <mergeCell ref="B44:B45"/>
    <mergeCell ref="A47:A49"/>
    <mergeCell ref="B47:B49"/>
    <mergeCell ref="A51:A52"/>
    <mergeCell ref="B51:B52"/>
    <mergeCell ref="B54:B55"/>
    <mergeCell ref="A34:A35"/>
    <mergeCell ref="B34:B35"/>
    <mergeCell ref="A37:A39"/>
    <mergeCell ref="B37:B39"/>
    <mergeCell ref="A41:A42"/>
    <mergeCell ref="B41:B42"/>
    <mergeCell ref="A21:A23"/>
    <mergeCell ref="B21:B23"/>
    <mergeCell ref="A25:A26"/>
    <mergeCell ref="B25:B26"/>
    <mergeCell ref="B28:B29"/>
    <mergeCell ref="A31:A32"/>
    <mergeCell ref="B31:B32"/>
    <mergeCell ref="A28:A29"/>
    <mergeCell ref="B7:B8"/>
    <mergeCell ref="A10:A12"/>
    <mergeCell ref="B10:B12"/>
    <mergeCell ref="A14:A16"/>
    <mergeCell ref="B14:B16"/>
    <mergeCell ref="A18:A19"/>
    <mergeCell ref="B18:B19"/>
    <mergeCell ref="A7:A8"/>
    <mergeCell ref="A1:F1"/>
    <mergeCell ref="A3:A4"/>
    <mergeCell ref="B3:B4"/>
    <mergeCell ref="C3:C4"/>
    <mergeCell ref="D3:D4"/>
    <mergeCell ref="E3:E4"/>
    <mergeCell ref="F3:F4"/>
    <mergeCell ref="A2:F2"/>
  </mergeCells>
  <printOptions/>
  <pageMargins left="0.7" right="0.44" top="0.48" bottom="0.4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6"/>
  <sheetViews>
    <sheetView workbookViewId="0" topLeftCell="A1">
      <selection activeCell="B42" sqref="B42"/>
    </sheetView>
  </sheetViews>
  <sheetFormatPr defaultColWidth="9.00390625" defaultRowHeight="12.75"/>
  <cols>
    <col min="1" max="1" width="4.57421875" style="48" customWidth="1"/>
    <col min="2" max="2" width="20.28125" style="48" bestFit="1" customWidth="1"/>
    <col min="3" max="3" width="7.7109375" style="48" customWidth="1"/>
    <col min="4" max="6" width="8.00390625" style="48" customWidth="1"/>
    <col min="7" max="7" width="7.7109375" style="48" customWidth="1"/>
    <col min="8" max="8" width="7.28125" style="48" customWidth="1"/>
    <col min="9" max="9" width="8.57421875" style="48" bestFit="1" customWidth="1"/>
    <col min="10" max="11" width="7.00390625" style="48" customWidth="1"/>
    <col min="12" max="12" width="8.00390625" style="48" customWidth="1"/>
    <col min="13" max="13" width="6.7109375" style="48" bestFit="1" customWidth="1"/>
    <col min="14" max="14" width="8.28125" style="48" customWidth="1"/>
    <col min="15" max="15" width="6.7109375" style="48" customWidth="1"/>
    <col min="16" max="16" width="9.00390625" style="48" customWidth="1"/>
    <col min="17" max="17" width="8.28125" style="48" customWidth="1"/>
    <col min="18" max="18" width="9.00390625" style="47" customWidth="1"/>
    <col min="19" max="19" width="10.28125" style="47" bestFit="1" customWidth="1"/>
    <col min="20" max="36" width="9.00390625" style="47" customWidth="1"/>
    <col min="37" max="16384" width="9.00390625" style="48" customWidth="1"/>
  </cols>
  <sheetData>
    <row r="1" spans="1:17" ht="56.25" customHeight="1">
      <c r="A1" s="109" t="s">
        <v>44</v>
      </c>
      <c r="B1" s="109"/>
      <c r="C1" s="109"/>
      <c r="D1" s="109"/>
      <c r="E1" s="109"/>
      <c r="F1" s="108" t="s">
        <v>117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21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46.5" customHeight="1">
      <c r="A3" s="114" t="s">
        <v>0</v>
      </c>
      <c r="B3" s="112" t="s">
        <v>12</v>
      </c>
      <c r="C3" s="110" t="s">
        <v>13</v>
      </c>
      <c r="D3" s="110" t="s">
        <v>23</v>
      </c>
      <c r="E3" s="110" t="s">
        <v>24</v>
      </c>
      <c r="F3" s="110" t="s">
        <v>18</v>
      </c>
      <c r="G3" s="110" t="s">
        <v>10</v>
      </c>
      <c r="H3" s="110" t="s">
        <v>3</v>
      </c>
      <c r="I3" s="110" t="s">
        <v>4</v>
      </c>
      <c r="J3" s="110" t="s">
        <v>5</v>
      </c>
      <c r="K3" s="119" t="s">
        <v>6</v>
      </c>
      <c r="L3" s="120"/>
      <c r="M3" s="117" t="s">
        <v>7</v>
      </c>
      <c r="N3" s="118"/>
      <c r="O3" s="119" t="s">
        <v>8</v>
      </c>
      <c r="P3" s="121"/>
      <c r="Q3" s="114" t="s">
        <v>20</v>
      </c>
    </row>
    <row r="4" spans="1:17" ht="70.5" customHeight="1">
      <c r="A4" s="115"/>
      <c r="B4" s="113"/>
      <c r="C4" s="111"/>
      <c r="D4" s="116"/>
      <c r="E4" s="116"/>
      <c r="F4" s="116"/>
      <c r="G4" s="116"/>
      <c r="H4" s="116"/>
      <c r="I4" s="116"/>
      <c r="J4" s="111"/>
      <c r="K4" s="51" t="s">
        <v>25</v>
      </c>
      <c r="L4" s="51" t="s">
        <v>26</v>
      </c>
      <c r="M4" s="51" t="s">
        <v>9</v>
      </c>
      <c r="N4" s="51" t="s">
        <v>11</v>
      </c>
      <c r="O4" s="51" t="s">
        <v>9</v>
      </c>
      <c r="P4" s="51" t="s">
        <v>11</v>
      </c>
      <c r="Q4" s="115"/>
    </row>
    <row r="5" spans="1:36" s="54" customFormat="1" ht="18" customHeight="1">
      <c r="A5" s="52" t="s">
        <v>1</v>
      </c>
      <c r="B5" s="52" t="s">
        <v>2</v>
      </c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2">
        <v>12</v>
      </c>
      <c r="O5" s="52">
        <v>13</v>
      </c>
      <c r="P5" s="52">
        <v>14</v>
      </c>
      <c r="Q5" s="52">
        <v>15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6" s="64" customFormat="1" ht="21.75" customHeight="1">
      <c r="A6" s="55">
        <v>1</v>
      </c>
      <c r="B6" s="56" t="str">
        <f>"Đơn vị bầu cử số "&amp;A6</f>
        <v>Đơn vị bầu cử số 1</v>
      </c>
      <c r="C6" s="57">
        <f aca="true" t="shared" si="0" ref="C6:H6">SUM(C7)</f>
        <v>5</v>
      </c>
      <c r="D6" s="57">
        <f t="shared" si="0"/>
        <v>3</v>
      </c>
      <c r="E6" s="57">
        <f t="shared" si="0"/>
        <v>2</v>
      </c>
      <c r="F6" s="58">
        <f t="shared" si="0"/>
        <v>2291</v>
      </c>
      <c r="G6" s="58">
        <f t="shared" si="0"/>
        <v>2291</v>
      </c>
      <c r="H6" s="57">
        <f t="shared" si="0"/>
        <v>0</v>
      </c>
      <c r="I6" s="59">
        <f>_xlfn.IFERROR(G6/F6,"")</f>
        <v>1</v>
      </c>
      <c r="J6" s="58">
        <f>SUM(J7)</f>
        <v>2291</v>
      </c>
      <c r="K6" s="58">
        <f>SUM(K7)</f>
        <v>2291</v>
      </c>
      <c r="L6" s="60">
        <f>_xlfn.IFERROR(K6/$J6,"")</f>
        <v>1</v>
      </c>
      <c r="M6" s="58">
        <f>SUM(M7)</f>
        <v>2291</v>
      </c>
      <c r="N6" s="61">
        <f>_xlfn.IFERROR(M6/$K6,"")</f>
        <v>1</v>
      </c>
      <c r="O6" s="58">
        <f>SUM(O7)</f>
        <v>0</v>
      </c>
      <c r="P6" s="61">
        <f>_xlfn.IFERROR(O6/$K6,"")</f>
        <v>0</v>
      </c>
      <c r="Q6" s="6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s="64" customFormat="1" ht="21.75" customHeight="1">
      <c r="A7" s="65"/>
      <c r="B7" s="66" t="s">
        <v>28</v>
      </c>
      <c r="C7" s="67">
        <v>5</v>
      </c>
      <c r="D7" s="67">
        <v>3</v>
      </c>
      <c r="E7" s="67">
        <v>2</v>
      </c>
      <c r="F7" s="68">
        <v>2291</v>
      </c>
      <c r="G7" s="68">
        <v>2291</v>
      </c>
      <c r="H7" s="67"/>
      <c r="I7" s="69">
        <f>_xlfn.IFERROR(G7/F7,"")</f>
        <v>1</v>
      </c>
      <c r="J7" s="68">
        <v>2291</v>
      </c>
      <c r="K7" s="68">
        <v>2291</v>
      </c>
      <c r="L7" s="70">
        <f>_xlfn.IFERROR(K7/$J7,"")</f>
        <v>1</v>
      </c>
      <c r="M7" s="68">
        <v>2291</v>
      </c>
      <c r="N7" s="71">
        <f>_xlfn.IFERROR(M7/$K7,"")</f>
        <v>1</v>
      </c>
      <c r="O7" s="68">
        <f>K7-M7</f>
        <v>0</v>
      </c>
      <c r="P7" s="71">
        <f>_xlfn.IFERROR(O7/$K7,"")</f>
        <v>0</v>
      </c>
      <c r="Q7" s="6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s="64" customFormat="1" ht="21.75" customHeight="1">
      <c r="A8" s="55">
        <f>A6+1</f>
        <v>2</v>
      </c>
      <c r="B8" s="56" t="str">
        <f>"Đơn vị bầu cử số "&amp;A8</f>
        <v>Đơn vị bầu cử số 2</v>
      </c>
      <c r="C8" s="57">
        <v>17</v>
      </c>
      <c r="D8" s="57">
        <f>SUM(D9)</f>
        <v>4</v>
      </c>
      <c r="E8" s="57">
        <f>SUM(E9)</f>
        <v>3</v>
      </c>
      <c r="F8" s="58">
        <f>SUM(F9)</f>
        <v>17729</v>
      </c>
      <c r="G8" s="58">
        <f>SUM(G9)</f>
        <v>17728</v>
      </c>
      <c r="H8" s="57">
        <f>SUM(H9)</f>
        <v>1</v>
      </c>
      <c r="I8" s="59">
        <f aca="true" t="shared" si="1" ref="I8:I35">_xlfn.IFERROR(G8/F8,"")</f>
        <v>0.9999435952394382</v>
      </c>
      <c r="J8" s="58">
        <f>SUM(J9)</f>
        <v>17728</v>
      </c>
      <c r="K8" s="58">
        <f>SUM(K9)</f>
        <v>17728</v>
      </c>
      <c r="L8" s="60">
        <f aca="true" t="shared" si="2" ref="L8:L36">_xlfn.IFERROR(K8/$J8,"")</f>
        <v>1</v>
      </c>
      <c r="M8" s="58">
        <f>SUM(M9)</f>
        <v>17694</v>
      </c>
      <c r="N8" s="61">
        <f aca="true" t="shared" si="3" ref="N8:P36">_xlfn.IFERROR(M8/$K8,"")</f>
        <v>0.9980821299638989</v>
      </c>
      <c r="O8" s="58">
        <f>SUM(O9)</f>
        <v>34</v>
      </c>
      <c r="P8" s="61">
        <f t="shared" si="3"/>
        <v>0.001917870036101083</v>
      </c>
      <c r="Q8" s="57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17" ht="20.25" customHeight="1">
      <c r="A9" s="65"/>
      <c r="B9" s="66" t="s">
        <v>29</v>
      </c>
      <c r="C9" s="72">
        <v>17</v>
      </c>
      <c r="D9" s="72">
        <v>4</v>
      </c>
      <c r="E9" s="72">
        <v>3</v>
      </c>
      <c r="F9" s="73">
        <v>17729</v>
      </c>
      <c r="G9" s="73">
        <v>17728</v>
      </c>
      <c r="H9" s="67">
        <f>F9-G9</f>
        <v>1</v>
      </c>
      <c r="I9" s="71">
        <v>0.9999</v>
      </c>
      <c r="J9" s="73">
        <v>17728</v>
      </c>
      <c r="K9" s="73">
        <v>17728</v>
      </c>
      <c r="L9" s="70">
        <f t="shared" si="2"/>
        <v>1</v>
      </c>
      <c r="M9" s="73">
        <v>17694</v>
      </c>
      <c r="N9" s="71">
        <f t="shared" si="3"/>
        <v>0.9980821299638989</v>
      </c>
      <c r="O9" s="68">
        <f>K9-M9</f>
        <v>34</v>
      </c>
      <c r="P9" s="71">
        <f t="shared" si="3"/>
        <v>0.001917870036101083</v>
      </c>
      <c r="Q9" s="72"/>
    </row>
    <row r="10" spans="1:17" ht="20.25" customHeight="1">
      <c r="A10" s="55">
        <f>A8+1</f>
        <v>3</v>
      </c>
      <c r="B10" s="56" t="str">
        <f>"Đơn vị bầu cử số "&amp;A10</f>
        <v>Đơn vị bầu cử số 3</v>
      </c>
      <c r="C10" s="57">
        <f aca="true" t="shared" si="4" ref="C10:H10">SUM(C11)</f>
        <v>10</v>
      </c>
      <c r="D10" s="57">
        <f t="shared" si="4"/>
        <v>5</v>
      </c>
      <c r="E10" s="57">
        <f t="shared" si="4"/>
        <v>3</v>
      </c>
      <c r="F10" s="58">
        <f t="shared" si="4"/>
        <v>10384</v>
      </c>
      <c r="G10" s="58">
        <f t="shared" si="4"/>
        <v>10384</v>
      </c>
      <c r="H10" s="57">
        <f t="shared" si="4"/>
        <v>0</v>
      </c>
      <c r="I10" s="59">
        <f t="shared" si="1"/>
        <v>1</v>
      </c>
      <c r="J10" s="58">
        <f>SUM(J11)</f>
        <v>10384</v>
      </c>
      <c r="K10" s="58">
        <f>SUM(K11)</f>
        <v>10384</v>
      </c>
      <c r="L10" s="60">
        <f t="shared" si="2"/>
        <v>1</v>
      </c>
      <c r="M10" s="58">
        <f>SUM(M11)</f>
        <v>10377</v>
      </c>
      <c r="N10" s="61">
        <f t="shared" si="3"/>
        <v>0.9993258859784283</v>
      </c>
      <c r="O10" s="58">
        <f>SUM(O11)</f>
        <v>7</v>
      </c>
      <c r="P10" s="61">
        <f t="shared" si="3"/>
        <v>0.0006741140215716487</v>
      </c>
      <c r="Q10" s="62"/>
    </row>
    <row r="11" spans="1:17" ht="20.25" customHeight="1">
      <c r="A11" s="65"/>
      <c r="B11" s="66" t="s">
        <v>30</v>
      </c>
      <c r="C11" s="67">
        <v>10</v>
      </c>
      <c r="D11" s="67">
        <v>5</v>
      </c>
      <c r="E11" s="67">
        <v>3</v>
      </c>
      <c r="F11" s="68">
        <v>10384</v>
      </c>
      <c r="G11" s="68">
        <v>10384</v>
      </c>
      <c r="H11" s="67"/>
      <c r="I11" s="69">
        <f t="shared" si="1"/>
        <v>1</v>
      </c>
      <c r="J11" s="68">
        <v>10384</v>
      </c>
      <c r="K11" s="68">
        <v>10384</v>
      </c>
      <c r="L11" s="70">
        <f t="shared" si="2"/>
        <v>1</v>
      </c>
      <c r="M11" s="68">
        <v>10377</v>
      </c>
      <c r="N11" s="71">
        <f t="shared" si="3"/>
        <v>0.9993258859784283</v>
      </c>
      <c r="O11" s="68">
        <f>K11-M11</f>
        <v>7</v>
      </c>
      <c r="P11" s="71">
        <f t="shared" si="3"/>
        <v>0.0006741140215716487</v>
      </c>
      <c r="Q11" s="62"/>
    </row>
    <row r="12" spans="1:17" ht="20.25" customHeight="1">
      <c r="A12" s="55">
        <f>A10+1</f>
        <v>4</v>
      </c>
      <c r="B12" s="56" t="str">
        <f>"Đơn vị bầu cử số "&amp;A12</f>
        <v>Đơn vị bầu cử số 4</v>
      </c>
      <c r="C12" s="57">
        <f aca="true" t="shared" si="5" ref="C12:H12">SUM(C13)</f>
        <v>12</v>
      </c>
      <c r="D12" s="57">
        <f t="shared" si="5"/>
        <v>3</v>
      </c>
      <c r="E12" s="57">
        <f t="shared" si="5"/>
        <v>2</v>
      </c>
      <c r="F12" s="58">
        <f t="shared" si="5"/>
        <v>9989</v>
      </c>
      <c r="G12" s="58">
        <f t="shared" si="5"/>
        <v>9989</v>
      </c>
      <c r="H12" s="57">
        <f t="shared" si="5"/>
        <v>0</v>
      </c>
      <c r="I12" s="59">
        <f t="shared" si="1"/>
        <v>1</v>
      </c>
      <c r="J12" s="58">
        <f>SUM(J13)</f>
        <v>9989</v>
      </c>
      <c r="K12" s="58">
        <f>SUM(K13)</f>
        <v>9989</v>
      </c>
      <c r="L12" s="60">
        <f t="shared" si="2"/>
        <v>1</v>
      </c>
      <c r="M12" s="58">
        <f>SUM(M13)</f>
        <v>9968</v>
      </c>
      <c r="N12" s="61">
        <f t="shared" si="3"/>
        <v>0.9978976874562018</v>
      </c>
      <c r="O12" s="58">
        <f>SUM(O13)</f>
        <v>21</v>
      </c>
      <c r="P12" s="61">
        <f t="shared" si="3"/>
        <v>0.002102312543798178</v>
      </c>
      <c r="Q12" s="62"/>
    </row>
    <row r="13" spans="1:17" ht="20.25" customHeight="1">
      <c r="A13" s="65"/>
      <c r="B13" s="66" t="s">
        <v>31</v>
      </c>
      <c r="C13" s="67">
        <v>12</v>
      </c>
      <c r="D13" s="67">
        <v>3</v>
      </c>
      <c r="E13" s="67">
        <v>2</v>
      </c>
      <c r="F13" s="68">
        <v>9989</v>
      </c>
      <c r="G13" s="68">
        <v>9989</v>
      </c>
      <c r="H13" s="67"/>
      <c r="I13" s="69">
        <f t="shared" si="1"/>
        <v>1</v>
      </c>
      <c r="J13" s="68">
        <v>9989</v>
      </c>
      <c r="K13" s="68">
        <v>9989</v>
      </c>
      <c r="L13" s="70">
        <f t="shared" si="2"/>
        <v>1</v>
      </c>
      <c r="M13" s="68">
        <v>9968</v>
      </c>
      <c r="N13" s="71">
        <f t="shared" si="3"/>
        <v>0.9978976874562018</v>
      </c>
      <c r="O13" s="68">
        <f>K13-M13</f>
        <v>21</v>
      </c>
      <c r="P13" s="71">
        <f t="shared" si="3"/>
        <v>0.002102312543798178</v>
      </c>
      <c r="Q13" s="62"/>
    </row>
    <row r="14" spans="1:36" s="64" customFormat="1" ht="21.75" customHeight="1">
      <c r="A14" s="55">
        <f>A12+1</f>
        <v>5</v>
      </c>
      <c r="B14" s="56" t="str">
        <f>"Đơn vị bầu cử số "&amp;A14</f>
        <v>Đơn vị bầu cử số 5</v>
      </c>
      <c r="C14" s="57">
        <f aca="true" t="shared" si="6" ref="C14:H14">SUM(C15)</f>
        <v>15</v>
      </c>
      <c r="D14" s="57">
        <f t="shared" si="6"/>
        <v>5</v>
      </c>
      <c r="E14" s="57">
        <f t="shared" si="6"/>
        <v>3</v>
      </c>
      <c r="F14" s="58">
        <f t="shared" si="6"/>
        <v>11704</v>
      </c>
      <c r="G14" s="58">
        <f t="shared" si="6"/>
        <v>11704</v>
      </c>
      <c r="H14" s="57">
        <f t="shared" si="6"/>
        <v>0</v>
      </c>
      <c r="I14" s="59">
        <f t="shared" si="1"/>
        <v>1</v>
      </c>
      <c r="J14" s="58">
        <f>SUM(J15)</f>
        <v>11704</v>
      </c>
      <c r="K14" s="58">
        <f>SUM(K15)</f>
        <v>11704</v>
      </c>
      <c r="L14" s="60">
        <f t="shared" si="2"/>
        <v>1</v>
      </c>
      <c r="M14" s="58">
        <f>SUM(M15)</f>
        <v>11704</v>
      </c>
      <c r="N14" s="60">
        <f t="shared" si="3"/>
        <v>1</v>
      </c>
      <c r="O14" s="58">
        <f>SUM(O15)</f>
        <v>0</v>
      </c>
      <c r="P14" s="61">
        <f t="shared" si="3"/>
        <v>0</v>
      </c>
      <c r="Q14" s="57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18" ht="20.25" customHeight="1">
      <c r="A15" s="65"/>
      <c r="B15" s="66" t="s">
        <v>32</v>
      </c>
      <c r="C15" s="72">
        <v>15</v>
      </c>
      <c r="D15" s="72">
        <v>5</v>
      </c>
      <c r="E15" s="72">
        <v>3</v>
      </c>
      <c r="F15" s="73">
        <v>11704</v>
      </c>
      <c r="G15" s="73">
        <v>11704</v>
      </c>
      <c r="H15" s="72"/>
      <c r="I15" s="69">
        <f t="shared" si="1"/>
        <v>1</v>
      </c>
      <c r="J15" s="73">
        <v>11704</v>
      </c>
      <c r="K15" s="73">
        <v>11704</v>
      </c>
      <c r="L15" s="70">
        <f t="shared" si="2"/>
        <v>1</v>
      </c>
      <c r="M15" s="73">
        <v>11704</v>
      </c>
      <c r="N15" s="70">
        <f t="shared" si="3"/>
        <v>1</v>
      </c>
      <c r="O15" s="68">
        <f>K15-M15</f>
        <v>0</v>
      </c>
      <c r="P15" s="71">
        <f t="shared" si="3"/>
        <v>0</v>
      </c>
      <c r="Q15" s="72"/>
      <c r="R15" s="47" t="s">
        <v>123</v>
      </c>
    </row>
    <row r="16" spans="1:17" ht="20.25" customHeight="1">
      <c r="A16" s="55">
        <f>A14+1</f>
        <v>6</v>
      </c>
      <c r="B16" s="56" t="str">
        <f>"Đơn vị bầu cử số "&amp;A16</f>
        <v>Đơn vị bầu cử số 6</v>
      </c>
      <c r="C16" s="57">
        <f aca="true" t="shared" si="7" ref="C16:H16">SUM(C17)</f>
        <v>10</v>
      </c>
      <c r="D16" s="57">
        <f t="shared" si="7"/>
        <v>3</v>
      </c>
      <c r="E16" s="57">
        <f t="shared" si="7"/>
        <v>2</v>
      </c>
      <c r="F16" s="58">
        <f t="shared" si="7"/>
        <v>7824</v>
      </c>
      <c r="G16" s="58">
        <f t="shared" si="7"/>
        <v>7824</v>
      </c>
      <c r="H16" s="57">
        <f t="shared" si="7"/>
        <v>0</v>
      </c>
      <c r="I16" s="59">
        <f t="shared" si="1"/>
        <v>1</v>
      </c>
      <c r="J16" s="58">
        <f>SUM(J17)</f>
        <v>7824</v>
      </c>
      <c r="K16" s="58">
        <f>SUM(K17)</f>
        <v>7824</v>
      </c>
      <c r="L16" s="60">
        <f t="shared" si="2"/>
        <v>1</v>
      </c>
      <c r="M16" s="58">
        <f>SUM(M17)</f>
        <v>7822</v>
      </c>
      <c r="N16" s="61">
        <f t="shared" si="3"/>
        <v>0.9997443762781186</v>
      </c>
      <c r="O16" s="58">
        <f>SUM(O17)</f>
        <v>2</v>
      </c>
      <c r="P16" s="61">
        <f t="shared" si="3"/>
        <v>0.0002556237218813906</v>
      </c>
      <c r="Q16" s="62"/>
    </row>
    <row r="17" spans="1:17" ht="20.25" customHeight="1">
      <c r="A17" s="65"/>
      <c r="B17" s="66" t="s">
        <v>33</v>
      </c>
      <c r="C17" s="67">
        <v>10</v>
      </c>
      <c r="D17" s="67">
        <v>3</v>
      </c>
      <c r="E17" s="67">
        <v>2</v>
      </c>
      <c r="F17" s="68">
        <v>7824</v>
      </c>
      <c r="G17" s="68">
        <v>7824</v>
      </c>
      <c r="H17" s="67"/>
      <c r="I17" s="69">
        <f t="shared" si="1"/>
        <v>1</v>
      </c>
      <c r="J17" s="68">
        <v>7824</v>
      </c>
      <c r="K17" s="68">
        <v>7824</v>
      </c>
      <c r="L17" s="70">
        <f t="shared" si="2"/>
        <v>1</v>
      </c>
      <c r="M17" s="68">
        <v>7822</v>
      </c>
      <c r="N17" s="71">
        <f t="shared" si="3"/>
        <v>0.9997443762781186</v>
      </c>
      <c r="O17" s="68">
        <f>K17-M17</f>
        <v>2</v>
      </c>
      <c r="P17" s="71">
        <f t="shared" si="3"/>
        <v>0.0002556237218813906</v>
      </c>
      <c r="Q17" s="62"/>
    </row>
    <row r="18" spans="1:17" ht="20.25" customHeight="1">
      <c r="A18" s="55">
        <f>A16+1</f>
        <v>7</v>
      </c>
      <c r="B18" s="56" t="str">
        <f>"Đơn vị bầu cử số "&amp;A18</f>
        <v>Đơn vị bầu cử số 7</v>
      </c>
      <c r="C18" s="57">
        <f aca="true" t="shared" si="8" ref="C18:H18">SUM(C19)</f>
        <v>8</v>
      </c>
      <c r="D18" s="57">
        <f t="shared" si="8"/>
        <v>3</v>
      </c>
      <c r="E18" s="57">
        <f t="shared" si="8"/>
        <v>2</v>
      </c>
      <c r="F18" s="58">
        <f t="shared" si="8"/>
        <v>7268</v>
      </c>
      <c r="G18" s="58">
        <f t="shared" si="8"/>
        <v>7268</v>
      </c>
      <c r="H18" s="57">
        <f t="shared" si="8"/>
        <v>0</v>
      </c>
      <c r="I18" s="59">
        <f t="shared" si="1"/>
        <v>1</v>
      </c>
      <c r="J18" s="58">
        <f>SUM(J19)</f>
        <v>7268</v>
      </c>
      <c r="K18" s="58">
        <f>SUM(K19)</f>
        <v>7268</v>
      </c>
      <c r="L18" s="60">
        <f t="shared" si="2"/>
        <v>1</v>
      </c>
      <c r="M18" s="58">
        <f>SUM(M19)</f>
        <v>7254</v>
      </c>
      <c r="N18" s="61">
        <f t="shared" si="3"/>
        <v>0.9980737479361586</v>
      </c>
      <c r="O18" s="58">
        <f>SUM(O19)</f>
        <v>14</v>
      </c>
      <c r="P18" s="61">
        <f t="shared" si="3"/>
        <v>0.001926252063841497</v>
      </c>
      <c r="Q18" s="62"/>
    </row>
    <row r="19" spans="1:17" ht="20.25" customHeight="1">
      <c r="A19" s="65"/>
      <c r="B19" s="66" t="s">
        <v>34</v>
      </c>
      <c r="C19" s="67">
        <v>8</v>
      </c>
      <c r="D19" s="67">
        <v>3</v>
      </c>
      <c r="E19" s="67">
        <v>2</v>
      </c>
      <c r="F19" s="68">
        <v>7268</v>
      </c>
      <c r="G19" s="68">
        <v>7268</v>
      </c>
      <c r="H19" s="67"/>
      <c r="I19" s="69">
        <f t="shared" si="1"/>
        <v>1</v>
      </c>
      <c r="J19" s="68">
        <v>7268</v>
      </c>
      <c r="K19" s="68">
        <v>7268</v>
      </c>
      <c r="L19" s="70">
        <f t="shared" si="2"/>
        <v>1</v>
      </c>
      <c r="M19" s="68">
        <v>7254</v>
      </c>
      <c r="N19" s="71">
        <f t="shared" si="3"/>
        <v>0.9980737479361586</v>
      </c>
      <c r="O19" s="68">
        <f>K19-M19</f>
        <v>14</v>
      </c>
      <c r="P19" s="71">
        <f t="shared" si="3"/>
        <v>0.001926252063841497</v>
      </c>
      <c r="Q19" s="62"/>
    </row>
    <row r="20" spans="1:36" s="64" customFormat="1" ht="21.75" customHeight="1">
      <c r="A20" s="55">
        <f>A18+1</f>
        <v>8</v>
      </c>
      <c r="B20" s="56" t="str">
        <f>"Đơn vị bầu cử số "&amp;A20</f>
        <v>Đơn vị bầu cử số 8</v>
      </c>
      <c r="C20" s="57">
        <f aca="true" t="shared" si="9" ref="C20:H20">SUM(C21)</f>
        <v>8</v>
      </c>
      <c r="D20" s="57">
        <f t="shared" si="9"/>
        <v>3</v>
      </c>
      <c r="E20" s="57">
        <f t="shared" si="9"/>
        <v>2</v>
      </c>
      <c r="F20" s="58">
        <f t="shared" si="9"/>
        <v>5199</v>
      </c>
      <c r="G20" s="58">
        <f t="shared" si="9"/>
        <v>5199</v>
      </c>
      <c r="H20" s="57">
        <f t="shared" si="9"/>
        <v>0</v>
      </c>
      <c r="I20" s="59">
        <f t="shared" si="1"/>
        <v>1</v>
      </c>
      <c r="J20" s="58">
        <f>SUM(J21)</f>
        <v>5199</v>
      </c>
      <c r="K20" s="58">
        <f>SUM(K21)</f>
        <v>5199</v>
      </c>
      <c r="L20" s="60">
        <f t="shared" si="2"/>
        <v>1</v>
      </c>
      <c r="M20" s="58">
        <f>SUM(M21)</f>
        <v>5180</v>
      </c>
      <c r="N20" s="61">
        <f t="shared" si="3"/>
        <v>0.9963454510482785</v>
      </c>
      <c r="O20" s="58">
        <f>SUM(O21)</f>
        <v>19</v>
      </c>
      <c r="P20" s="61">
        <f t="shared" si="3"/>
        <v>0.0036545489517214847</v>
      </c>
      <c r="Q20" s="57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1:17" ht="20.25" customHeight="1">
      <c r="A21" s="65"/>
      <c r="B21" s="66" t="s">
        <v>35</v>
      </c>
      <c r="C21" s="72">
        <v>8</v>
      </c>
      <c r="D21" s="72">
        <v>3</v>
      </c>
      <c r="E21" s="72">
        <v>2</v>
      </c>
      <c r="F21" s="73">
        <v>5199</v>
      </c>
      <c r="G21" s="73">
        <v>5199</v>
      </c>
      <c r="H21" s="72"/>
      <c r="I21" s="69">
        <f t="shared" si="1"/>
        <v>1</v>
      </c>
      <c r="J21" s="73">
        <v>5199</v>
      </c>
      <c r="K21" s="73">
        <v>5199</v>
      </c>
      <c r="L21" s="70">
        <f t="shared" si="2"/>
        <v>1</v>
      </c>
      <c r="M21" s="73">
        <v>5180</v>
      </c>
      <c r="N21" s="71">
        <f t="shared" si="3"/>
        <v>0.9963454510482785</v>
      </c>
      <c r="O21" s="68">
        <f>K21-M21</f>
        <v>19</v>
      </c>
      <c r="P21" s="71">
        <f t="shared" si="3"/>
        <v>0.0036545489517214847</v>
      </c>
      <c r="Q21" s="72"/>
    </row>
    <row r="22" spans="1:17" ht="20.25" customHeight="1">
      <c r="A22" s="55">
        <f>A20+1</f>
        <v>9</v>
      </c>
      <c r="B22" s="56" t="str">
        <f>"Đơn vị bầu cử số "&amp;A22</f>
        <v>Đơn vị bầu cử số 9</v>
      </c>
      <c r="C22" s="57">
        <v>10</v>
      </c>
      <c r="D22" s="57">
        <f>SUM(D23)</f>
        <v>3</v>
      </c>
      <c r="E22" s="57">
        <f>SUM(E23)</f>
        <v>2</v>
      </c>
      <c r="F22" s="58">
        <f>SUM(F23)</f>
        <v>8615</v>
      </c>
      <c r="G22" s="58">
        <f>SUM(G23)</f>
        <v>8615</v>
      </c>
      <c r="H22" s="57">
        <f>SUM(H23)</f>
        <v>0</v>
      </c>
      <c r="I22" s="59">
        <f t="shared" si="1"/>
        <v>1</v>
      </c>
      <c r="J22" s="58">
        <f>SUM(J23)</f>
        <v>8615</v>
      </c>
      <c r="K22" s="58">
        <f>SUM(K23)</f>
        <v>8615</v>
      </c>
      <c r="L22" s="60">
        <f t="shared" si="2"/>
        <v>1</v>
      </c>
      <c r="M22" s="58">
        <f>SUM(M23)</f>
        <v>8614</v>
      </c>
      <c r="N22" s="61">
        <f t="shared" si="3"/>
        <v>0.999883923389437</v>
      </c>
      <c r="O22" s="58">
        <f>SUM(O23)</f>
        <v>1</v>
      </c>
      <c r="P22" s="61">
        <f t="shared" si="3"/>
        <v>0.00011607661056297156</v>
      </c>
      <c r="Q22" s="62"/>
    </row>
    <row r="23" spans="1:17" ht="20.25" customHeight="1">
      <c r="A23" s="65"/>
      <c r="B23" s="66" t="s">
        <v>36</v>
      </c>
      <c r="C23" s="67">
        <v>10</v>
      </c>
      <c r="D23" s="67">
        <v>3</v>
      </c>
      <c r="E23" s="67">
        <v>2</v>
      </c>
      <c r="F23" s="68">
        <v>8615</v>
      </c>
      <c r="G23" s="68">
        <v>8615</v>
      </c>
      <c r="H23" s="67"/>
      <c r="I23" s="69">
        <f t="shared" si="1"/>
        <v>1</v>
      </c>
      <c r="J23" s="68">
        <v>8615</v>
      </c>
      <c r="K23" s="68">
        <v>8615</v>
      </c>
      <c r="L23" s="70">
        <f t="shared" si="2"/>
        <v>1</v>
      </c>
      <c r="M23" s="68">
        <v>8614</v>
      </c>
      <c r="N23" s="71">
        <f t="shared" si="3"/>
        <v>0.999883923389437</v>
      </c>
      <c r="O23" s="68">
        <f>K23-M23</f>
        <v>1</v>
      </c>
      <c r="P23" s="71">
        <f t="shared" si="3"/>
        <v>0.00011607661056297156</v>
      </c>
      <c r="Q23" s="62"/>
    </row>
    <row r="24" spans="1:17" ht="20.25" customHeight="1">
      <c r="A24" s="55">
        <f>A22+1</f>
        <v>10</v>
      </c>
      <c r="B24" s="56" t="str">
        <f>"Đơn vị bầu cử số "&amp;A24</f>
        <v>Đơn vị bầu cử số 10</v>
      </c>
      <c r="C24" s="57">
        <f aca="true" t="shared" si="10" ref="C24:H24">SUM(C25)</f>
        <v>15</v>
      </c>
      <c r="D24" s="57">
        <f t="shared" si="10"/>
        <v>5</v>
      </c>
      <c r="E24" s="57">
        <f t="shared" si="10"/>
        <v>3</v>
      </c>
      <c r="F24" s="58">
        <f t="shared" si="10"/>
        <v>12880</v>
      </c>
      <c r="G24" s="58">
        <f t="shared" si="10"/>
        <v>12880</v>
      </c>
      <c r="H24" s="57">
        <f t="shared" si="10"/>
        <v>0</v>
      </c>
      <c r="I24" s="59">
        <f t="shared" si="1"/>
        <v>1</v>
      </c>
      <c r="J24" s="58">
        <f>SUM(J25)</f>
        <v>12880</v>
      </c>
      <c r="K24" s="58">
        <f>SUM(K25)</f>
        <v>12880</v>
      </c>
      <c r="L24" s="60">
        <f t="shared" si="2"/>
        <v>1</v>
      </c>
      <c r="M24" s="58">
        <f>SUM(M25)</f>
        <v>12833</v>
      </c>
      <c r="N24" s="61">
        <f t="shared" si="3"/>
        <v>0.9963509316770186</v>
      </c>
      <c r="O24" s="58">
        <f>SUM(O25)</f>
        <v>47</v>
      </c>
      <c r="P24" s="61">
        <f t="shared" si="3"/>
        <v>0.0036490683229813666</v>
      </c>
      <c r="Q24" s="62"/>
    </row>
    <row r="25" spans="1:17" ht="20.25" customHeight="1">
      <c r="A25" s="65"/>
      <c r="B25" s="66" t="s">
        <v>37</v>
      </c>
      <c r="C25" s="67">
        <v>15</v>
      </c>
      <c r="D25" s="67">
        <v>5</v>
      </c>
      <c r="E25" s="67">
        <v>3</v>
      </c>
      <c r="F25" s="68">
        <v>12880</v>
      </c>
      <c r="G25" s="68">
        <v>12880</v>
      </c>
      <c r="H25" s="67"/>
      <c r="I25" s="69">
        <f t="shared" si="1"/>
        <v>1</v>
      </c>
      <c r="J25" s="68">
        <v>12880</v>
      </c>
      <c r="K25" s="68">
        <v>12880</v>
      </c>
      <c r="L25" s="70">
        <f t="shared" si="2"/>
        <v>1</v>
      </c>
      <c r="M25" s="68">
        <v>12833</v>
      </c>
      <c r="N25" s="71">
        <f t="shared" si="3"/>
        <v>0.9963509316770186</v>
      </c>
      <c r="O25" s="68">
        <f>K25-M25</f>
        <v>47</v>
      </c>
      <c r="P25" s="71">
        <f t="shared" si="3"/>
        <v>0.0036490683229813666</v>
      </c>
      <c r="Q25" s="62"/>
    </row>
    <row r="26" spans="1:36" s="64" customFormat="1" ht="21.75" customHeight="1">
      <c r="A26" s="55">
        <f>A24+1</f>
        <v>11</v>
      </c>
      <c r="B26" s="56" t="str">
        <f>"Đơn vị bầu cử số "&amp;A26</f>
        <v>Đơn vị bầu cử số 11</v>
      </c>
      <c r="C26" s="57">
        <f aca="true" t="shared" si="11" ref="C26:H26">SUM(C27)</f>
        <v>13</v>
      </c>
      <c r="D26" s="57">
        <f t="shared" si="11"/>
        <v>3</v>
      </c>
      <c r="E26" s="57">
        <f t="shared" si="11"/>
        <v>2</v>
      </c>
      <c r="F26" s="58">
        <f t="shared" si="11"/>
        <v>12156</v>
      </c>
      <c r="G26" s="58">
        <f t="shared" si="11"/>
        <v>12156</v>
      </c>
      <c r="H26" s="57">
        <f t="shared" si="11"/>
        <v>0</v>
      </c>
      <c r="I26" s="59">
        <f t="shared" si="1"/>
        <v>1</v>
      </c>
      <c r="J26" s="58">
        <f>SUM(J27)</f>
        <v>12156</v>
      </c>
      <c r="K26" s="58">
        <f>SUM(K27)</f>
        <v>12156</v>
      </c>
      <c r="L26" s="60">
        <f t="shared" si="2"/>
        <v>1</v>
      </c>
      <c r="M26" s="58">
        <f>SUM(M27)</f>
        <v>12122</v>
      </c>
      <c r="N26" s="61">
        <f t="shared" si="3"/>
        <v>0.9972030273116157</v>
      </c>
      <c r="O26" s="58">
        <f>SUM(O27)</f>
        <v>34</v>
      </c>
      <c r="P26" s="61">
        <f t="shared" si="3"/>
        <v>0.002796972688384337</v>
      </c>
      <c r="Q26" s="57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17" ht="20.25" customHeight="1">
      <c r="A27" s="65"/>
      <c r="B27" s="66" t="s">
        <v>38</v>
      </c>
      <c r="C27" s="72">
        <v>13</v>
      </c>
      <c r="D27" s="72">
        <v>3</v>
      </c>
      <c r="E27" s="72">
        <v>2</v>
      </c>
      <c r="F27" s="73">
        <v>12156</v>
      </c>
      <c r="G27" s="73">
        <v>12156</v>
      </c>
      <c r="H27" s="67">
        <f>F27-G27</f>
        <v>0</v>
      </c>
      <c r="I27" s="69">
        <f t="shared" si="1"/>
        <v>1</v>
      </c>
      <c r="J27" s="73">
        <v>12156</v>
      </c>
      <c r="K27" s="73">
        <v>12156</v>
      </c>
      <c r="L27" s="70">
        <f t="shared" si="2"/>
        <v>1</v>
      </c>
      <c r="M27" s="73">
        <v>12122</v>
      </c>
      <c r="N27" s="71">
        <f t="shared" si="3"/>
        <v>0.9972030273116157</v>
      </c>
      <c r="O27" s="68">
        <f>K27-M27</f>
        <v>34</v>
      </c>
      <c r="P27" s="71">
        <f t="shared" si="3"/>
        <v>0.002796972688384337</v>
      </c>
      <c r="Q27" s="72"/>
    </row>
    <row r="28" spans="1:17" ht="20.25" customHeight="1">
      <c r="A28" s="55">
        <f>A26+1</f>
        <v>12</v>
      </c>
      <c r="B28" s="56" t="str">
        <f>"Đơn vị bầu cử số "&amp;A28</f>
        <v>Đơn vị bầu cử số 12</v>
      </c>
      <c r="C28" s="57">
        <f aca="true" t="shared" si="12" ref="C28:H28">SUM(C29)</f>
        <v>12</v>
      </c>
      <c r="D28" s="57">
        <f t="shared" si="12"/>
        <v>3</v>
      </c>
      <c r="E28" s="57">
        <f t="shared" si="12"/>
        <v>2</v>
      </c>
      <c r="F28" s="58">
        <f t="shared" si="12"/>
        <v>8850</v>
      </c>
      <c r="G28" s="58">
        <f t="shared" si="12"/>
        <v>8850</v>
      </c>
      <c r="H28" s="57">
        <f t="shared" si="12"/>
        <v>0</v>
      </c>
      <c r="I28" s="59">
        <f t="shared" si="1"/>
        <v>1</v>
      </c>
      <c r="J28" s="58">
        <f>SUM(J29)</f>
        <v>8850</v>
      </c>
      <c r="K28" s="58">
        <f>SUM(K29)</f>
        <v>8850</v>
      </c>
      <c r="L28" s="60">
        <f t="shared" si="2"/>
        <v>1</v>
      </c>
      <c r="M28" s="58">
        <f>SUM(M29)</f>
        <v>8848</v>
      </c>
      <c r="N28" s="61">
        <f t="shared" si="3"/>
        <v>0.999774011299435</v>
      </c>
      <c r="O28" s="58">
        <f>SUM(O29)</f>
        <v>2</v>
      </c>
      <c r="P28" s="61">
        <f t="shared" si="3"/>
        <v>0.00022598870056497175</v>
      </c>
      <c r="Q28" s="62"/>
    </row>
    <row r="29" spans="1:18" ht="20.25" customHeight="1">
      <c r="A29" s="65"/>
      <c r="B29" s="66" t="s">
        <v>39</v>
      </c>
      <c r="C29" s="67">
        <v>12</v>
      </c>
      <c r="D29" s="67">
        <v>3</v>
      </c>
      <c r="E29" s="67">
        <v>2</v>
      </c>
      <c r="F29" s="68">
        <v>8850</v>
      </c>
      <c r="G29" s="68">
        <v>8850</v>
      </c>
      <c r="H29" s="67">
        <f>F29-G29</f>
        <v>0</v>
      </c>
      <c r="I29" s="69">
        <f t="shared" si="1"/>
        <v>1</v>
      </c>
      <c r="J29" s="68">
        <v>8850</v>
      </c>
      <c r="K29" s="68">
        <v>8850</v>
      </c>
      <c r="L29" s="70">
        <f t="shared" si="2"/>
        <v>1</v>
      </c>
      <c r="M29" s="68">
        <v>8848</v>
      </c>
      <c r="N29" s="71">
        <f t="shared" si="3"/>
        <v>0.999774011299435</v>
      </c>
      <c r="O29" s="68">
        <f>K29-M29</f>
        <v>2</v>
      </c>
      <c r="P29" s="71">
        <f t="shared" si="3"/>
        <v>0.00022598870056497175</v>
      </c>
      <c r="Q29" s="62"/>
      <c r="R29" s="47" t="s">
        <v>123</v>
      </c>
    </row>
    <row r="30" spans="1:17" ht="20.25" customHeight="1">
      <c r="A30" s="55">
        <f>A28+1</f>
        <v>13</v>
      </c>
      <c r="B30" s="56" t="str">
        <f>"Đơn vị bầu cử số "&amp;A30</f>
        <v>Đơn vị bầu cử số 13</v>
      </c>
      <c r="C30" s="57">
        <v>16</v>
      </c>
      <c r="D30" s="57">
        <f>SUM(D31)</f>
        <v>5</v>
      </c>
      <c r="E30" s="57">
        <f>SUM(E31)</f>
        <v>3</v>
      </c>
      <c r="F30" s="58">
        <f>SUM(F31)</f>
        <v>13495</v>
      </c>
      <c r="G30" s="58">
        <f>SUM(G31)</f>
        <v>13495</v>
      </c>
      <c r="H30" s="57">
        <f>SUM(H31)</f>
        <v>0</v>
      </c>
      <c r="I30" s="59">
        <f t="shared" si="1"/>
        <v>1</v>
      </c>
      <c r="J30" s="58">
        <f>SUM(J31)</f>
        <v>13495</v>
      </c>
      <c r="K30" s="58">
        <f>SUM(K31)</f>
        <v>13495</v>
      </c>
      <c r="L30" s="60">
        <f t="shared" si="2"/>
        <v>1</v>
      </c>
      <c r="M30" s="58">
        <f>SUM(M31)</f>
        <v>13482</v>
      </c>
      <c r="N30" s="61">
        <f t="shared" si="3"/>
        <v>0.9990366802519451</v>
      </c>
      <c r="O30" s="58">
        <f>SUM(O31)</f>
        <v>13</v>
      </c>
      <c r="P30" s="61">
        <f t="shared" si="3"/>
        <v>0.0009633197480548351</v>
      </c>
      <c r="Q30" s="62"/>
    </row>
    <row r="31" spans="1:17" ht="20.25" customHeight="1">
      <c r="A31" s="65"/>
      <c r="B31" s="66" t="s">
        <v>40</v>
      </c>
      <c r="C31" s="67">
        <v>16</v>
      </c>
      <c r="D31" s="67">
        <v>5</v>
      </c>
      <c r="E31" s="67">
        <v>3</v>
      </c>
      <c r="F31" s="68">
        <v>13495</v>
      </c>
      <c r="G31" s="68">
        <v>13495</v>
      </c>
      <c r="H31" s="67">
        <f>F31-G31</f>
        <v>0</v>
      </c>
      <c r="I31" s="69">
        <f t="shared" si="1"/>
        <v>1</v>
      </c>
      <c r="J31" s="68">
        <v>13495</v>
      </c>
      <c r="K31" s="68">
        <v>13495</v>
      </c>
      <c r="L31" s="70">
        <f t="shared" si="2"/>
        <v>1</v>
      </c>
      <c r="M31" s="68">
        <v>13482</v>
      </c>
      <c r="N31" s="71">
        <f t="shared" si="3"/>
        <v>0.9990366802519451</v>
      </c>
      <c r="O31" s="68">
        <f>K31-M31</f>
        <v>13</v>
      </c>
      <c r="P31" s="71">
        <f t="shared" si="3"/>
        <v>0.0009633197480548351</v>
      </c>
      <c r="Q31" s="62"/>
    </row>
    <row r="32" spans="1:36" s="64" customFormat="1" ht="21.75" customHeight="1">
      <c r="A32" s="55">
        <f>A30+1</f>
        <v>14</v>
      </c>
      <c r="B32" s="56" t="str">
        <f>"Đơn vị bầu cử số "&amp;A32</f>
        <v>Đơn vị bầu cử số 14</v>
      </c>
      <c r="C32" s="57">
        <f aca="true" t="shared" si="13" ref="C32:H32">SUM(C33)</f>
        <v>13</v>
      </c>
      <c r="D32" s="57">
        <f t="shared" si="13"/>
        <v>3</v>
      </c>
      <c r="E32" s="57">
        <f t="shared" si="13"/>
        <v>2</v>
      </c>
      <c r="F32" s="58">
        <f t="shared" si="13"/>
        <v>11080</v>
      </c>
      <c r="G32" s="58">
        <f t="shared" si="13"/>
        <v>11080</v>
      </c>
      <c r="H32" s="57">
        <f t="shared" si="13"/>
        <v>0</v>
      </c>
      <c r="I32" s="59">
        <f t="shared" si="1"/>
        <v>1</v>
      </c>
      <c r="J32" s="58">
        <f>SUM(J33)</f>
        <v>11080</v>
      </c>
      <c r="K32" s="58">
        <f>SUM(K33)</f>
        <v>11080</v>
      </c>
      <c r="L32" s="60">
        <f t="shared" si="2"/>
        <v>1</v>
      </c>
      <c r="M32" s="58">
        <f>SUM(M33)</f>
        <v>11065</v>
      </c>
      <c r="N32" s="61">
        <f t="shared" si="3"/>
        <v>0.9986462093862816</v>
      </c>
      <c r="O32" s="58">
        <f>SUM(O33)</f>
        <v>15</v>
      </c>
      <c r="P32" s="61">
        <f t="shared" si="3"/>
        <v>0.0013537906137184115</v>
      </c>
      <c r="Q32" s="57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  <row r="33" spans="1:17" ht="20.25" customHeight="1">
      <c r="A33" s="65"/>
      <c r="B33" s="66" t="s">
        <v>41</v>
      </c>
      <c r="C33" s="72">
        <v>13</v>
      </c>
      <c r="D33" s="72">
        <v>3</v>
      </c>
      <c r="E33" s="72">
        <v>2</v>
      </c>
      <c r="F33" s="73">
        <v>11080</v>
      </c>
      <c r="G33" s="73">
        <v>11080</v>
      </c>
      <c r="H33" s="67">
        <f>F33-G33</f>
        <v>0</v>
      </c>
      <c r="I33" s="69">
        <f t="shared" si="1"/>
        <v>1</v>
      </c>
      <c r="J33" s="73">
        <v>11080</v>
      </c>
      <c r="K33" s="73">
        <v>11080</v>
      </c>
      <c r="L33" s="70">
        <f t="shared" si="2"/>
        <v>1</v>
      </c>
      <c r="M33" s="73">
        <v>11065</v>
      </c>
      <c r="N33" s="71">
        <f t="shared" si="3"/>
        <v>0.9986462093862816</v>
      </c>
      <c r="O33" s="68">
        <f>K33-M33</f>
        <v>15</v>
      </c>
      <c r="P33" s="71">
        <f t="shared" si="3"/>
        <v>0.0013537906137184115</v>
      </c>
      <c r="Q33" s="72"/>
    </row>
    <row r="34" spans="1:17" ht="20.25" customHeight="1">
      <c r="A34" s="55">
        <f>A32+1</f>
        <v>15</v>
      </c>
      <c r="B34" s="56" t="str">
        <f>"Đơn vị bầu cử số "&amp;A34</f>
        <v>Đơn vị bầu cử số 15</v>
      </c>
      <c r="C34" s="74">
        <f>SUM(C35:C36)</f>
        <v>10</v>
      </c>
      <c r="D34" s="74">
        <v>3</v>
      </c>
      <c r="E34" s="74">
        <v>2</v>
      </c>
      <c r="F34" s="58">
        <f>SUM(F35:F36)</f>
        <v>3800</v>
      </c>
      <c r="G34" s="58">
        <f>SUM(G35:G36)</f>
        <v>3799</v>
      </c>
      <c r="H34" s="57">
        <f>SUM(H35:H36)</f>
        <v>1</v>
      </c>
      <c r="I34" s="61">
        <f t="shared" si="1"/>
        <v>0.9997368421052631</v>
      </c>
      <c r="J34" s="58">
        <f>SUM(J35:J36)</f>
        <v>3799</v>
      </c>
      <c r="K34" s="58">
        <f>SUM(K35:K36)</f>
        <v>3799</v>
      </c>
      <c r="L34" s="60">
        <f t="shared" si="2"/>
        <v>1</v>
      </c>
      <c r="M34" s="58">
        <f>SUM(M35:M36)</f>
        <v>3779</v>
      </c>
      <c r="N34" s="61">
        <f t="shared" si="3"/>
        <v>0.9947354566991313</v>
      </c>
      <c r="O34" s="58">
        <f>SUM(O35:O36)</f>
        <v>20</v>
      </c>
      <c r="P34" s="61">
        <f t="shared" si="3"/>
        <v>0.0052645433008686494</v>
      </c>
      <c r="Q34" s="62"/>
    </row>
    <row r="35" spans="1:18" ht="20.25" customHeight="1">
      <c r="A35" s="65"/>
      <c r="B35" s="66" t="s">
        <v>42</v>
      </c>
      <c r="C35" s="67">
        <v>5</v>
      </c>
      <c r="D35" s="67">
        <v>3</v>
      </c>
      <c r="E35" s="67">
        <v>2</v>
      </c>
      <c r="F35" s="68">
        <v>1203</v>
      </c>
      <c r="G35" s="68">
        <v>1203</v>
      </c>
      <c r="H35" s="67">
        <f>F35-G35</f>
        <v>0</v>
      </c>
      <c r="I35" s="69">
        <f t="shared" si="1"/>
        <v>1</v>
      </c>
      <c r="J35" s="68">
        <v>1203</v>
      </c>
      <c r="K35" s="68">
        <v>1203</v>
      </c>
      <c r="L35" s="70">
        <f t="shared" si="2"/>
        <v>1</v>
      </c>
      <c r="M35" s="68">
        <v>1200</v>
      </c>
      <c r="N35" s="71">
        <f t="shared" si="3"/>
        <v>0.9975062344139651</v>
      </c>
      <c r="O35" s="68">
        <f>K35-M35</f>
        <v>3</v>
      </c>
      <c r="P35" s="71">
        <f t="shared" si="3"/>
        <v>0.0024937655860349127</v>
      </c>
      <c r="Q35" s="62"/>
      <c r="R35" s="47" t="s">
        <v>123</v>
      </c>
    </row>
    <row r="36" spans="1:17" ht="20.25" customHeight="1">
      <c r="A36" s="65"/>
      <c r="B36" s="66" t="s">
        <v>43</v>
      </c>
      <c r="C36" s="67">
        <v>5</v>
      </c>
      <c r="D36" s="67">
        <v>3</v>
      </c>
      <c r="E36" s="67">
        <v>2</v>
      </c>
      <c r="F36" s="68">
        <v>2597</v>
      </c>
      <c r="G36" s="68">
        <v>2596</v>
      </c>
      <c r="H36" s="67">
        <f>F36-G36</f>
        <v>1</v>
      </c>
      <c r="I36" s="71">
        <v>0.9996</v>
      </c>
      <c r="J36" s="68">
        <v>2596</v>
      </c>
      <c r="K36" s="68">
        <v>2596</v>
      </c>
      <c r="L36" s="70">
        <f t="shared" si="2"/>
        <v>1</v>
      </c>
      <c r="M36" s="68">
        <v>2579</v>
      </c>
      <c r="N36" s="71">
        <f t="shared" si="3"/>
        <v>0.9934514637904468</v>
      </c>
      <c r="O36" s="68">
        <f>K36-M36</f>
        <v>17</v>
      </c>
      <c r="P36" s="71">
        <f t="shared" si="3"/>
        <v>0.0065485362095531584</v>
      </c>
      <c r="Q36" s="62"/>
    </row>
    <row r="37" spans="1:17" ht="20.25" customHeight="1">
      <c r="A37" s="65"/>
      <c r="B37" s="56" t="s">
        <v>27</v>
      </c>
      <c r="C37" s="74">
        <f>SUM(C34,C32,C30,C28,C26,C24,C22,C20,C18,C16,C14,C12,C10,C8,C6)</f>
        <v>174</v>
      </c>
      <c r="D37" s="74">
        <f>SUM(D34,D32,D30,D28,D26,D24,D22,D20,D18,D16,D14,D12,D10,D8,D6)</f>
        <v>54</v>
      </c>
      <c r="E37" s="74">
        <f>SUM(E34,E32,E30,E28,E26,E24,E22,E20,E18,E16,E14,E12,E10,E8,E6)</f>
        <v>35</v>
      </c>
      <c r="F37" s="75">
        <f>SUM(F34,F32,F30,F28,F26,F24,F22,F20,F18,F16,F12,F10,F8,F6,F14)</f>
        <v>143264</v>
      </c>
      <c r="G37" s="75">
        <f>SUM(G34,G32,G30,G28,G26,G24,G22,G20,G18,G16,G12,G10,G8,G6,G14)</f>
        <v>143262</v>
      </c>
      <c r="H37" s="74">
        <f>SUM(H34,H32,H30,H28,H26,H24,H22,H20,H18,H16,H12,H10,H8,H6,H14)</f>
        <v>2</v>
      </c>
      <c r="I37" s="61">
        <v>0.9999</v>
      </c>
      <c r="J37" s="75">
        <f>SUM(J34,J32,J30,J28,J26,J24,J22,J20,J18,J16,J12,J10,J8,J6,J14)</f>
        <v>143262</v>
      </c>
      <c r="K37" s="75">
        <f>SUM(K34,K32,K30,K28,K26,K24,K22,K20,K18,K16,K12,K10,K8,K6,K14)</f>
        <v>143262</v>
      </c>
      <c r="L37" s="60">
        <f>_xlfn.IFERROR(K37/$J37,"")</f>
        <v>1</v>
      </c>
      <c r="M37" s="75">
        <f>SUM(M34,M32,M30,M28,M26,M24,M22,M20,M18,M16,M12,M10,M8,M6,M14)</f>
        <v>143033</v>
      </c>
      <c r="N37" s="61">
        <f>_xlfn.IFERROR(M37/$K37,"")</f>
        <v>0.9984015300637992</v>
      </c>
      <c r="O37" s="75">
        <f>SUM(O34,O32,O30,O28,O26,O24,O22,O20,O18,O16,O12,O10,O8,O6,O14)</f>
        <v>229</v>
      </c>
      <c r="P37" s="61">
        <f>_xlfn.IFERROR(O37/$K37,"")</f>
        <v>0.001598469936200807</v>
      </c>
      <c r="Q37" s="62"/>
    </row>
    <row r="39" spans="15:16" ht="15.75" customHeight="1">
      <c r="O39" s="79" t="s">
        <v>124</v>
      </c>
      <c r="P39" s="78"/>
    </row>
    <row r="40" spans="14:16" ht="15.75">
      <c r="N40" s="78"/>
      <c r="O40" s="79" t="s">
        <v>125</v>
      </c>
      <c r="P40" s="78"/>
    </row>
    <row r="41" spans="8:16" ht="25.5" customHeight="1">
      <c r="H41" s="76"/>
      <c r="N41" s="77"/>
      <c r="O41" s="77"/>
      <c r="P41" s="77"/>
    </row>
    <row r="46" ht="15.75">
      <c r="O46" s="80" t="s">
        <v>69</v>
      </c>
    </row>
  </sheetData>
  <sheetProtection/>
  <mergeCells count="16">
    <mergeCell ref="F3:F4"/>
    <mergeCell ref="K3:L3"/>
    <mergeCell ref="E3:E4"/>
    <mergeCell ref="D3:D4"/>
    <mergeCell ref="O3:P3"/>
    <mergeCell ref="J3:J4"/>
    <mergeCell ref="F1:Q1"/>
    <mergeCell ref="A1:E1"/>
    <mergeCell ref="C3:C4"/>
    <mergeCell ref="B3:B4"/>
    <mergeCell ref="A3:A4"/>
    <mergeCell ref="Q3:Q4"/>
    <mergeCell ref="I3:I4"/>
    <mergeCell ref="H3:H4"/>
    <mergeCell ref="M3:N3"/>
    <mergeCell ref="G3:G4"/>
  </mergeCells>
  <printOptions/>
  <pageMargins left="0.5" right="0.2" top="0.29" bottom="0.27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4.28125" style="21" customWidth="1"/>
    <col min="2" max="2" width="23.00390625" style="21" customWidth="1"/>
    <col min="3" max="3" width="26.00390625" style="21" customWidth="1"/>
    <col min="4" max="4" width="13.28125" style="21" customWidth="1"/>
    <col min="5" max="5" width="14.00390625" style="21" customWidth="1"/>
    <col min="6" max="6" width="12.28125" style="21" customWidth="1"/>
    <col min="7" max="16384" width="9.00390625" style="21" customWidth="1"/>
  </cols>
  <sheetData>
    <row r="1" spans="1:11" ht="38.25" customHeight="1">
      <c r="A1" s="88" t="s">
        <v>45</v>
      </c>
      <c r="B1" s="88"/>
      <c r="C1" s="88"/>
      <c r="G1" s="15"/>
      <c r="H1" s="15"/>
      <c r="I1" s="15"/>
      <c r="K1" s="16"/>
    </row>
    <row r="2" spans="1:11" ht="63" customHeight="1">
      <c r="A2" s="88" t="s">
        <v>116</v>
      </c>
      <c r="B2" s="88"/>
      <c r="C2" s="88"/>
      <c r="D2" s="88"/>
      <c r="E2" s="88"/>
      <c r="F2" s="88"/>
      <c r="G2" s="15"/>
      <c r="H2" s="15"/>
      <c r="I2" s="15"/>
      <c r="K2" s="16"/>
    </row>
    <row r="3" ht="28.5" customHeight="1"/>
    <row r="4" spans="1:6" ht="21.75" customHeight="1">
      <c r="A4" s="99" t="s">
        <v>17</v>
      </c>
      <c r="B4" s="100" t="s">
        <v>12</v>
      </c>
      <c r="C4" s="100" t="s">
        <v>115</v>
      </c>
      <c r="D4" s="100" t="s">
        <v>114</v>
      </c>
      <c r="E4" s="100" t="s">
        <v>19</v>
      </c>
      <c r="F4" s="100" t="s">
        <v>20</v>
      </c>
    </row>
    <row r="5" spans="1:6" ht="26.25" customHeight="1">
      <c r="A5" s="99"/>
      <c r="B5" s="101"/>
      <c r="C5" s="101"/>
      <c r="D5" s="100"/>
      <c r="E5" s="100"/>
      <c r="F5" s="100"/>
    </row>
    <row r="6" spans="1:6" ht="18.75" customHeight="1">
      <c r="A6" s="18" t="s">
        <v>1</v>
      </c>
      <c r="B6" s="18" t="s">
        <v>2</v>
      </c>
      <c r="C6" s="18">
        <v>1</v>
      </c>
      <c r="D6" s="18">
        <v>2</v>
      </c>
      <c r="E6" s="18">
        <v>3</v>
      </c>
      <c r="F6" s="18">
        <v>4</v>
      </c>
    </row>
    <row r="7" spans="1:6" s="22" customFormat="1" ht="23.25" customHeight="1">
      <c r="A7" s="17">
        <v>1</v>
      </c>
      <c r="B7" s="20" t="s">
        <v>14</v>
      </c>
      <c r="C7" s="19"/>
      <c r="D7" s="19"/>
      <c r="E7" s="17"/>
      <c r="F7" s="17"/>
    </row>
    <row r="8" spans="1:6" ht="23.25" customHeight="1">
      <c r="A8" s="24"/>
      <c r="B8" s="103" t="s">
        <v>28</v>
      </c>
      <c r="C8" s="6" t="s">
        <v>72</v>
      </c>
      <c r="D8" s="46">
        <v>2224</v>
      </c>
      <c r="E8" s="31">
        <f>D8/'H.4.1-HDNDH-SNV'!$M$7</f>
        <v>0.9707551287647316</v>
      </c>
      <c r="F8" s="14"/>
    </row>
    <row r="9" spans="1:6" ht="23.25" customHeight="1">
      <c r="A9" s="24"/>
      <c r="B9" s="103"/>
      <c r="C9" s="6" t="s">
        <v>62</v>
      </c>
      <c r="D9" s="46">
        <v>2141</v>
      </c>
      <c r="E9" s="31">
        <f>D9/'H.4.1-HDNDH-SNV'!$M$7</f>
        <v>0.9345264076822348</v>
      </c>
      <c r="F9" s="14"/>
    </row>
    <row r="10" spans="1:6" ht="23.25" customHeight="1">
      <c r="A10" s="24"/>
      <c r="B10" s="103"/>
      <c r="C10" s="6" t="s">
        <v>73</v>
      </c>
      <c r="D10" s="46">
        <v>201</v>
      </c>
      <c r="E10" s="31">
        <f>D10/'H.4.1-HDNDH-SNV'!$M$7</f>
        <v>0.08773461370580532</v>
      </c>
      <c r="F10" s="14"/>
    </row>
    <row r="11" spans="1:6" s="22" customFormat="1" ht="23.25" customHeight="1">
      <c r="A11" s="17">
        <v>2</v>
      </c>
      <c r="B11" s="20" t="s">
        <v>15</v>
      </c>
      <c r="C11" s="19"/>
      <c r="D11" s="19"/>
      <c r="E11" s="32"/>
      <c r="F11" s="17"/>
    </row>
    <row r="12" spans="1:6" ht="23.25" customHeight="1">
      <c r="A12" s="102"/>
      <c r="B12" s="103" t="s">
        <v>29</v>
      </c>
      <c r="C12" s="6" t="s">
        <v>59</v>
      </c>
      <c r="D12" s="46">
        <v>16959</v>
      </c>
      <c r="E12" s="31">
        <f>D12/'H.4.1-HDNDH-SNV'!$M$9</f>
        <v>0.958460495083079</v>
      </c>
      <c r="F12" s="14"/>
    </row>
    <row r="13" spans="1:6" ht="23.25" customHeight="1">
      <c r="A13" s="102"/>
      <c r="B13" s="103"/>
      <c r="C13" s="6" t="s">
        <v>74</v>
      </c>
      <c r="D13" s="46">
        <v>16001</v>
      </c>
      <c r="E13" s="31">
        <f>D13/'H.4.1-HDNDH-SNV'!$M$9</f>
        <v>0.9043178478580309</v>
      </c>
      <c r="F13" s="14"/>
    </row>
    <row r="14" spans="1:6" ht="23.25" customHeight="1">
      <c r="A14" s="102"/>
      <c r="B14" s="103"/>
      <c r="C14" s="6" t="s">
        <v>75</v>
      </c>
      <c r="D14" s="46">
        <v>3063</v>
      </c>
      <c r="E14" s="31">
        <f>D14/'H.4.1-HDNDH-SNV'!$M$9</f>
        <v>0.17310952865378093</v>
      </c>
      <c r="F14" s="14"/>
    </row>
    <row r="15" spans="1:6" ht="23.25" customHeight="1">
      <c r="A15" s="102"/>
      <c r="B15" s="103"/>
      <c r="C15" s="6" t="s">
        <v>63</v>
      </c>
      <c r="D15" s="46">
        <v>17150</v>
      </c>
      <c r="E15" s="31">
        <f>D15/'H.4.1-HDNDH-SNV'!$M$9</f>
        <v>0.9692551147281564</v>
      </c>
      <c r="F15" s="14"/>
    </row>
    <row r="16" spans="1:6" s="22" customFormat="1" ht="23.25" customHeight="1">
      <c r="A16" s="17">
        <v>3</v>
      </c>
      <c r="B16" s="20" t="s">
        <v>46</v>
      </c>
      <c r="C16" s="19"/>
      <c r="D16" s="19"/>
      <c r="E16" s="32"/>
      <c r="F16" s="17"/>
    </row>
    <row r="17" spans="1:6" ht="23.25" customHeight="1">
      <c r="A17" s="102"/>
      <c r="B17" s="103" t="s">
        <v>30</v>
      </c>
      <c r="C17" s="6" t="s">
        <v>76</v>
      </c>
      <c r="D17" s="46">
        <v>1146</v>
      </c>
      <c r="E17" s="31">
        <f>D17/10377</f>
        <v>0.11043654235328129</v>
      </c>
      <c r="F17" s="14"/>
    </row>
    <row r="18" spans="1:6" ht="23.25" customHeight="1">
      <c r="A18" s="102"/>
      <c r="B18" s="103"/>
      <c r="C18" s="6" t="s">
        <v>66</v>
      </c>
      <c r="D18" s="46">
        <v>9559</v>
      </c>
      <c r="E18" s="31">
        <f>D18/10377</f>
        <v>0.9211718222993158</v>
      </c>
      <c r="F18" s="14"/>
    </row>
    <row r="19" spans="1:6" ht="23.25" customHeight="1">
      <c r="A19" s="102"/>
      <c r="B19" s="103"/>
      <c r="C19" s="6" t="s">
        <v>77</v>
      </c>
      <c r="D19" s="46">
        <v>1166</v>
      </c>
      <c r="E19" s="31">
        <f>D19/10377</f>
        <v>0.11236388166136649</v>
      </c>
      <c r="F19" s="14"/>
    </row>
    <row r="20" spans="1:6" ht="23.25" customHeight="1">
      <c r="A20" s="102"/>
      <c r="B20" s="103"/>
      <c r="C20" s="6" t="s">
        <v>65</v>
      </c>
      <c r="D20" s="46">
        <v>9730</v>
      </c>
      <c r="E20" s="31">
        <f>D20/10377</f>
        <v>0.9376505733834442</v>
      </c>
      <c r="F20" s="14"/>
    </row>
    <row r="21" spans="1:6" ht="23.25" customHeight="1">
      <c r="A21" s="102"/>
      <c r="B21" s="103"/>
      <c r="C21" s="6" t="s">
        <v>61</v>
      </c>
      <c r="D21" s="46">
        <v>9293</v>
      </c>
      <c r="E21" s="31">
        <f>D21/10377</f>
        <v>0.8955382095017828</v>
      </c>
      <c r="F21" s="14"/>
    </row>
    <row r="22" spans="1:6" s="22" customFormat="1" ht="23.25" customHeight="1">
      <c r="A22" s="17">
        <v>4</v>
      </c>
      <c r="B22" s="20" t="s">
        <v>47</v>
      </c>
      <c r="C22" s="19"/>
      <c r="D22" s="19"/>
      <c r="E22" s="32"/>
      <c r="F22" s="17"/>
    </row>
    <row r="23" spans="1:6" ht="23.25" customHeight="1">
      <c r="A23" s="102"/>
      <c r="B23" s="103" t="s">
        <v>31</v>
      </c>
      <c r="C23" s="6" t="s">
        <v>78</v>
      </c>
      <c r="D23" s="46">
        <v>812</v>
      </c>
      <c r="E23" s="31">
        <f>D23/9968</f>
        <v>0.08146067415730338</v>
      </c>
      <c r="F23" s="14"/>
    </row>
    <row r="24" spans="1:6" ht="23.25" customHeight="1">
      <c r="A24" s="102"/>
      <c r="B24" s="103"/>
      <c r="C24" s="6" t="s">
        <v>69</v>
      </c>
      <c r="D24" s="46">
        <v>9583</v>
      </c>
      <c r="E24" s="31">
        <f>D24/9968</f>
        <v>0.961376404494382</v>
      </c>
      <c r="F24" s="14"/>
    </row>
    <row r="25" spans="1:6" ht="23.25" customHeight="1">
      <c r="A25" s="102"/>
      <c r="B25" s="103"/>
      <c r="C25" s="6" t="s">
        <v>79</v>
      </c>
      <c r="D25" s="46">
        <v>9500</v>
      </c>
      <c r="E25" s="31">
        <f>D25/9968</f>
        <v>0.9530497592295345</v>
      </c>
      <c r="F25" s="14"/>
    </row>
    <row r="26" spans="1:6" s="22" customFormat="1" ht="23.25" customHeight="1">
      <c r="A26" s="17">
        <v>5</v>
      </c>
      <c r="B26" s="20" t="s">
        <v>48</v>
      </c>
      <c r="C26" s="19"/>
      <c r="D26" s="19"/>
      <c r="E26" s="32"/>
      <c r="F26" s="17"/>
    </row>
    <row r="27" spans="1:6" ht="23.25" customHeight="1">
      <c r="A27" s="102"/>
      <c r="B27" s="103" t="s">
        <v>32</v>
      </c>
      <c r="C27" s="6" t="s">
        <v>80</v>
      </c>
      <c r="D27" s="46">
        <v>11023</v>
      </c>
      <c r="E27" s="31">
        <f>D27/11704</f>
        <v>0.9418147641831852</v>
      </c>
      <c r="F27" s="14"/>
    </row>
    <row r="28" spans="1:6" ht="23.25" customHeight="1">
      <c r="A28" s="102"/>
      <c r="B28" s="103"/>
      <c r="C28" s="6" t="s">
        <v>81</v>
      </c>
      <c r="D28" s="46">
        <v>1268</v>
      </c>
      <c r="E28" s="31">
        <f>D28/11704</f>
        <v>0.10833902939166097</v>
      </c>
      <c r="F28" s="14"/>
    </row>
    <row r="29" spans="1:6" ht="23.25" customHeight="1">
      <c r="A29" s="102"/>
      <c r="B29" s="103"/>
      <c r="C29" s="6" t="s">
        <v>82</v>
      </c>
      <c r="D29" s="46">
        <v>10674</v>
      </c>
      <c r="E29" s="31">
        <f>D29/11704</f>
        <v>0.9119958988380041</v>
      </c>
      <c r="F29" s="14"/>
    </row>
    <row r="30" spans="1:6" ht="23.25" customHeight="1">
      <c r="A30" s="102"/>
      <c r="B30" s="103"/>
      <c r="C30" s="6" t="s">
        <v>83</v>
      </c>
      <c r="D30" s="46">
        <v>1161</v>
      </c>
      <c r="E30" s="31">
        <f>D30/11704</f>
        <v>0.09919685577580314</v>
      </c>
      <c r="F30" s="14"/>
    </row>
    <row r="31" spans="1:6" ht="23.25" customHeight="1">
      <c r="A31" s="102"/>
      <c r="B31" s="103"/>
      <c r="C31" s="6" t="s">
        <v>84</v>
      </c>
      <c r="D31" s="46">
        <v>11263</v>
      </c>
      <c r="E31" s="31">
        <f>D31/11704</f>
        <v>0.9623205741626795</v>
      </c>
      <c r="F31" s="14"/>
    </row>
    <row r="32" spans="1:6" s="22" customFormat="1" ht="23.25" customHeight="1">
      <c r="A32" s="17">
        <v>6</v>
      </c>
      <c r="B32" s="20" t="s">
        <v>49</v>
      </c>
      <c r="C32" s="19"/>
      <c r="D32" s="19"/>
      <c r="E32" s="32"/>
      <c r="F32" s="17"/>
    </row>
    <row r="33" spans="1:6" ht="23.25" customHeight="1">
      <c r="A33" s="102"/>
      <c r="B33" s="103" t="s">
        <v>33</v>
      </c>
      <c r="C33" s="6" t="s">
        <v>85</v>
      </c>
      <c r="D33" s="46">
        <v>1767</v>
      </c>
      <c r="E33" s="31">
        <f>D33/'H.4.1-HDNDH-SNV'!$M$17</f>
        <v>0.2259013040143186</v>
      </c>
      <c r="F33" s="14"/>
    </row>
    <row r="34" spans="1:6" ht="23.25" customHeight="1">
      <c r="A34" s="102"/>
      <c r="B34" s="103"/>
      <c r="C34" s="6" t="s">
        <v>71</v>
      </c>
      <c r="D34" s="46">
        <v>6854</v>
      </c>
      <c r="E34" s="31">
        <f>D34/'H.4.1-HDNDH-SNV'!$M$17</f>
        <v>0.8762464842751214</v>
      </c>
      <c r="F34" s="14"/>
    </row>
    <row r="35" spans="1:6" ht="23.25" customHeight="1">
      <c r="A35" s="102"/>
      <c r="B35" s="103"/>
      <c r="C35" s="6" t="s">
        <v>64</v>
      </c>
      <c r="D35" s="46">
        <v>7023</v>
      </c>
      <c r="E35" s="31">
        <f>D35/'H.4.1-HDNDH-SNV'!$M$17</f>
        <v>0.89785221171056</v>
      </c>
      <c r="F35" s="14"/>
    </row>
    <row r="36" spans="1:6" s="22" customFormat="1" ht="23.25" customHeight="1">
      <c r="A36" s="17">
        <v>7</v>
      </c>
      <c r="B36" s="20" t="s">
        <v>50</v>
      </c>
      <c r="C36" s="19"/>
      <c r="D36" s="19"/>
      <c r="E36" s="32"/>
      <c r="F36" s="17"/>
    </row>
    <row r="37" spans="1:6" ht="23.25" customHeight="1">
      <c r="A37" s="24"/>
      <c r="B37" s="103" t="s">
        <v>34</v>
      </c>
      <c r="C37" s="6" t="s">
        <v>86</v>
      </c>
      <c r="D37" s="46">
        <v>6591</v>
      </c>
      <c r="E37" s="31">
        <f>D37/'H.4.1-HDNDH-SNV'!$M$19</f>
        <v>0.9086021505376344</v>
      </c>
      <c r="F37" s="14"/>
    </row>
    <row r="38" spans="1:6" ht="23.25" customHeight="1">
      <c r="A38" s="24"/>
      <c r="B38" s="103"/>
      <c r="C38" s="6" t="s">
        <v>87</v>
      </c>
      <c r="D38" s="46">
        <v>1110</v>
      </c>
      <c r="E38" s="31">
        <f>D38/'H.4.1-HDNDH-SNV'!$M$19</f>
        <v>0.15301902398676592</v>
      </c>
      <c r="F38" s="14"/>
    </row>
    <row r="39" spans="1:6" ht="23.25" customHeight="1">
      <c r="A39" s="24"/>
      <c r="B39" s="103"/>
      <c r="C39" s="6" t="s">
        <v>88</v>
      </c>
      <c r="D39" s="46">
        <v>6786</v>
      </c>
      <c r="E39" s="31">
        <f>D39/'H.4.1-HDNDH-SNV'!$M$19</f>
        <v>0.9354838709677419</v>
      </c>
      <c r="F39" s="14"/>
    </row>
    <row r="40" spans="1:6" s="22" customFormat="1" ht="23.25" customHeight="1">
      <c r="A40" s="17">
        <v>8</v>
      </c>
      <c r="B40" s="20" t="s">
        <v>51</v>
      </c>
      <c r="C40" s="19"/>
      <c r="D40" s="19"/>
      <c r="E40" s="32"/>
      <c r="F40" s="17"/>
    </row>
    <row r="41" spans="1:6" ht="23.25" customHeight="1">
      <c r="A41" s="102"/>
      <c r="B41" s="103" t="s">
        <v>35</v>
      </c>
      <c r="C41" s="6" t="s">
        <v>89</v>
      </c>
      <c r="D41" s="46">
        <v>4899</v>
      </c>
      <c r="E41" s="31">
        <f>D41/'H.4.1-HDNDH-SNV'!$M$21</f>
        <v>0.9457528957528958</v>
      </c>
      <c r="F41" s="14"/>
    </row>
    <row r="42" spans="1:6" ht="23.25" customHeight="1">
      <c r="A42" s="102"/>
      <c r="B42" s="103"/>
      <c r="C42" s="6" t="s">
        <v>90</v>
      </c>
      <c r="D42" s="46">
        <v>4697</v>
      </c>
      <c r="E42" s="31">
        <f>D42/'H.4.1-HDNDH-SNV'!$M$21</f>
        <v>0.9067567567567567</v>
      </c>
      <c r="F42" s="14"/>
    </row>
    <row r="43" spans="1:6" ht="23.25" customHeight="1">
      <c r="A43" s="102"/>
      <c r="B43" s="103"/>
      <c r="C43" s="6" t="s">
        <v>91</v>
      </c>
      <c r="D43" s="46">
        <v>737</v>
      </c>
      <c r="E43" s="31">
        <f>D43/'H.4.1-HDNDH-SNV'!$M$21</f>
        <v>0.1422779922779923</v>
      </c>
      <c r="F43" s="14"/>
    </row>
    <row r="44" spans="1:6" s="22" customFormat="1" ht="23.25" customHeight="1">
      <c r="A44" s="17">
        <v>9</v>
      </c>
      <c r="B44" s="20" t="s">
        <v>52</v>
      </c>
      <c r="C44" s="19"/>
      <c r="D44" s="19"/>
      <c r="E44" s="32"/>
      <c r="F44" s="17"/>
    </row>
    <row r="45" spans="1:6" ht="23.25" customHeight="1">
      <c r="A45" s="102"/>
      <c r="B45" s="103" t="s">
        <v>36</v>
      </c>
      <c r="C45" s="6" t="s">
        <v>92</v>
      </c>
      <c r="D45" s="46">
        <v>8035</v>
      </c>
      <c r="E45" s="31">
        <f>D45/'H.4.1-HDNDH-SNV'!$M$23</f>
        <v>0.9327838402600418</v>
      </c>
      <c r="F45" s="14"/>
    </row>
    <row r="46" spans="1:6" ht="23.25" customHeight="1">
      <c r="A46" s="102"/>
      <c r="B46" s="103"/>
      <c r="C46" s="6" t="s">
        <v>93</v>
      </c>
      <c r="D46" s="46">
        <v>3296</v>
      </c>
      <c r="E46" s="31">
        <f>D46/'H.4.1-HDNDH-SNV'!$M$23</f>
        <v>0.3826329231483631</v>
      </c>
      <c r="F46" s="14"/>
    </row>
    <row r="47" spans="1:6" ht="23.25" customHeight="1">
      <c r="A47" s="102"/>
      <c r="B47" s="103"/>
      <c r="C47" s="6" t="s">
        <v>60</v>
      </c>
      <c r="D47" s="46">
        <v>5721</v>
      </c>
      <c r="E47" s="31">
        <f>D47/'H.4.1-HDNDH-SNV'!$M$23</f>
        <v>0.6641513814720222</v>
      </c>
      <c r="F47" s="14"/>
    </row>
    <row r="48" spans="1:6" s="22" customFormat="1" ht="23.25" customHeight="1">
      <c r="A48" s="17">
        <v>10</v>
      </c>
      <c r="B48" s="20" t="s">
        <v>53</v>
      </c>
      <c r="C48" s="19"/>
      <c r="D48" s="19"/>
      <c r="E48" s="32"/>
      <c r="F48" s="17"/>
    </row>
    <row r="49" spans="1:6" ht="23.25" customHeight="1">
      <c r="A49" s="102"/>
      <c r="B49" s="103" t="s">
        <v>37</v>
      </c>
      <c r="C49" s="6" t="s">
        <v>94</v>
      </c>
      <c r="D49" s="46">
        <v>11388</v>
      </c>
      <c r="E49" s="31">
        <f>D49/12833</f>
        <v>0.887399672718772</v>
      </c>
      <c r="F49" s="14"/>
    </row>
    <row r="50" spans="1:6" ht="23.25" customHeight="1">
      <c r="A50" s="102"/>
      <c r="B50" s="103"/>
      <c r="C50" s="6" t="s">
        <v>95</v>
      </c>
      <c r="D50" s="46">
        <v>2733</v>
      </c>
      <c r="E50" s="31">
        <f>D50/12833</f>
        <v>0.2129665705602743</v>
      </c>
      <c r="F50" s="14"/>
    </row>
    <row r="51" spans="1:6" ht="23.25" customHeight="1">
      <c r="A51" s="102"/>
      <c r="B51" s="103"/>
      <c r="C51" s="6" t="s">
        <v>96</v>
      </c>
      <c r="D51" s="46">
        <v>2899</v>
      </c>
      <c r="E51" s="31">
        <f>D51/12833</f>
        <v>0.2259019714797787</v>
      </c>
      <c r="F51" s="14"/>
    </row>
    <row r="52" spans="1:6" ht="23.25" customHeight="1">
      <c r="A52" s="102"/>
      <c r="B52" s="103"/>
      <c r="C52" s="6" t="s">
        <v>97</v>
      </c>
      <c r="D52" s="46">
        <v>10700</v>
      </c>
      <c r="E52" s="31">
        <f>D52/12833</f>
        <v>0.8337878905945609</v>
      </c>
      <c r="F52" s="14"/>
    </row>
    <row r="53" spans="1:6" ht="23.25" customHeight="1">
      <c r="A53" s="102"/>
      <c r="B53" s="103"/>
      <c r="C53" s="6" t="s">
        <v>98</v>
      </c>
      <c r="D53" s="46">
        <v>10492</v>
      </c>
      <c r="E53" s="31">
        <f>D53/12833</f>
        <v>0.817579677394218</v>
      </c>
      <c r="F53" s="14"/>
    </row>
    <row r="54" spans="1:6" s="22" customFormat="1" ht="23.25" customHeight="1">
      <c r="A54" s="17">
        <v>11</v>
      </c>
      <c r="B54" s="20" t="s">
        <v>54</v>
      </c>
      <c r="C54" s="19"/>
      <c r="D54" s="19"/>
      <c r="E54" s="32"/>
      <c r="F54" s="17"/>
    </row>
    <row r="55" spans="1:6" ht="23.25" customHeight="1">
      <c r="A55" s="102"/>
      <c r="B55" s="103" t="s">
        <v>38</v>
      </c>
      <c r="C55" s="6" t="s">
        <v>68</v>
      </c>
      <c r="D55" s="46">
        <v>11183</v>
      </c>
      <c r="E55" s="31">
        <f>D55/'H.4.1-HDNDH-SNV'!$M$27</f>
        <v>0.9225375350602211</v>
      </c>
      <c r="F55" s="14"/>
    </row>
    <row r="56" spans="1:6" ht="23.25" customHeight="1">
      <c r="A56" s="102"/>
      <c r="B56" s="103"/>
      <c r="C56" s="6" t="s">
        <v>99</v>
      </c>
      <c r="D56" s="46">
        <v>2794</v>
      </c>
      <c r="E56" s="31">
        <f>D56/'H.4.1-HDNDH-SNV'!$M$27</f>
        <v>0.23049001814882034</v>
      </c>
      <c r="F56" s="14"/>
    </row>
    <row r="57" spans="1:6" ht="23.25" customHeight="1">
      <c r="A57" s="102"/>
      <c r="B57" s="103"/>
      <c r="C57" s="6" t="s">
        <v>100</v>
      </c>
      <c r="D57" s="46">
        <v>10094</v>
      </c>
      <c r="E57" s="31">
        <f>D57/'H.4.1-HDNDH-SNV'!$M$27</f>
        <v>0.8327008744431612</v>
      </c>
      <c r="F57" s="14"/>
    </row>
    <row r="58" spans="1:6" s="22" customFormat="1" ht="23.25" customHeight="1">
      <c r="A58" s="17">
        <v>12</v>
      </c>
      <c r="B58" s="20" t="s">
        <v>55</v>
      </c>
      <c r="C58" s="19"/>
      <c r="D58" s="19"/>
      <c r="E58" s="32"/>
      <c r="F58" s="17"/>
    </row>
    <row r="59" spans="1:6" ht="23.25" customHeight="1">
      <c r="A59" s="102"/>
      <c r="B59" s="103" t="s">
        <v>39</v>
      </c>
      <c r="C59" s="6" t="s">
        <v>101</v>
      </c>
      <c r="D59" s="46">
        <v>1221</v>
      </c>
      <c r="E59" s="31">
        <f>D59/'H.4.1-HDNDH-SNV'!$M$29</f>
        <v>0.13799728752260398</v>
      </c>
      <c r="F59" s="14"/>
    </row>
    <row r="60" spans="1:6" ht="23.25" customHeight="1">
      <c r="A60" s="102"/>
      <c r="B60" s="103"/>
      <c r="C60" s="6" t="s">
        <v>70</v>
      </c>
      <c r="D60" s="46">
        <v>8145</v>
      </c>
      <c r="E60" s="31">
        <f>D60/'H.4.1-HDNDH-SNV'!$M$29</f>
        <v>0.9205470162748643</v>
      </c>
      <c r="F60" s="14"/>
    </row>
    <row r="61" spans="1:6" ht="23.25" customHeight="1">
      <c r="A61" s="102"/>
      <c r="B61" s="103"/>
      <c r="C61" s="6" t="s">
        <v>67</v>
      </c>
      <c r="D61" s="46">
        <v>8351</v>
      </c>
      <c r="E61" s="31">
        <f>D61/'H.4.1-HDNDH-SNV'!$M$29</f>
        <v>0.9438291139240507</v>
      </c>
      <c r="F61" s="14"/>
    </row>
    <row r="62" spans="1:6" s="22" customFormat="1" ht="23.25" customHeight="1">
      <c r="A62" s="17">
        <v>13</v>
      </c>
      <c r="B62" s="20" t="s">
        <v>56</v>
      </c>
      <c r="C62" s="19"/>
      <c r="D62" s="19"/>
      <c r="E62" s="32"/>
      <c r="F62" s="17"/>
    </row>
    <row r="63" spans="1:6" ht="23.25" customHeight="1">
      <c r="A63" s="102"/>
      <c r="B63" s="103" t="s">
        <v>40</v>
      </c>
      <c r="C63" s="6" t="s">
        <v>102</v>
      </c>
      <c r="D63" s="46">
        <v>12955</v>
      </c>
      <c r="E63" s="31">
        <f>D63/'H.4.1-HDNDH-SNV'!$M$31</f>
        <v>0.9609108440884142</v>
      </c>
      <c r="F63" s="14"/>
    </row>
    <row r="64" spans="1:6" ht="23.25" customHeight="1">
      <c r="A64" s="102"/>
      <c r="B64" s="103"/>
      <c r="C64" s="6" t="s">
        <v>103</v>
      </c>
      <c r="D64" s="46">
        <v>1365</v>
      </c>
      <c r="E64" s="31">
        <f>D64/'H.4.1-HDNDH-SNV'!$M$31</f>
        <v>0.10124610591900311</v>
      </c>
      <c r="F64" s="14"/>
    </row>
    <row r="65" spans="1:6" ht="23.25" customHeight="1">
      <c r="A65" s="102"/>
      <c r="B65" s="103"/>
      <c r="C65" s="6" t="s">
        <v>104</v>
      </c>
      <c r="D65" s="46">
        <v>12865</v>
      </c>
      <c r="E65" s="31">
        <f>D65/'H.4.1-HDNDH-SNV'!$M$31</f>
        <v>0.9542352766651832</v>
      </c>
      <c r="F65" s="14"/>
    </row>
    <row r="66" spans="1:6" ht="23.25" customHeight="1">
      <c r="A66" s="102"/>
      <c r="B66" s="103"/>
      <c r="C66" s="25" t="s">
        <v>105</v>
      </c>
      <c r="D66" s="46">
        <v>1342</v>
      </c>
      <c r="E66" s="31">
        <f>D66/'H.4.1-HDNDH-SNV'!$M$31</f>
        <v>0.09954012757751075</v>
      </c>
      <c r="F66" s="14"/>
    </row>
    <row r="67" spans="1:6" ht="23.25" customHeight="1">
      <c r="A67" s="102"/>
      <c r="B67" s="103"/>
      <c r="C67" s="6" t="s">
        <v>106</v>
      </c>
      <c r="D67" s="46">
        <v>11806</v>
      </c>
      <c r="E67" s="31">
        <f>D67/'H.4.1-HDNDH-SNV'!$M$31</f>
        <v>0.8756860999851654</v>
      </c>
      <c r="F67" s="14"/>
    </row>
    <row r="68" spans="1:6" s="22" customFormat="1" ht="23.25" customHeight="1">
      <c r="A68" s="17">
        <v>14</v>
      </c>
      <c r="B68" s="20" t="s">
        <v>57</v>
      </c>
      <c r="C68" s="19"/>
      <c r="D68" s="19"/>
      <c r="E68" s="32"/>
      <c r="F68" s="17"/>
    </row>
    <row r="69" spans="1:6" ht="23.25" customHeight="1">
      <c r="A69" s="102"/>
      <c r="B69" s="103" t="s">
        <v>41</v>
      </c>
      <c r="C69" s="6" t="s">
        <v>107</v>
      </c>
      <c r="D69" s="46">
        <v>10135</v>
      </c>
      <c r="E69" s="31">
        <f>D69/'H.4.1-HDNDH-SNV'!$M$33</f>
        <v>0.9159511974694984</v>
      </c>
      <c r="F69" s="14"/>
    </row>
    <row r="70" spans="1:6" ht="23.25" customHeight="1">
      <c r="A70" s="102"/>
      <c r="B70" s="103"/>
      <c r="C70" s="6" t="s">
        <v>108</v>
      </c>
      <c r="D70" s="46">
        <v>1597</v>
      </c>
      <c r="E70" s="31">
        <f>D70/'H.4.1-HDNDH-SNV'!$M$33</f>
        <v>0.14432896520560326</v>
      </c>
      <c r="F70" s="14"/>
    </row>
    <row r="71" spans="1:6" ht="23.25" customHeight="1">
      <c r="A71" s="102"/>
      <c r="B71" s="103"/>
      <c r="C71" s="6" t="s">
        <v>109</v>
      </c>
      <c r="D71" s="46">
        <v>10045</v>
      </c>
      <c r="E71" s="31">
        <f>D71/'H.4.1-HDNDH-SNV'!$M$33</f>
        <v>0.9078174423859015</v>
      </c>
      <c r="F71" s="14"/>
    </row>
    <row r="72" spans="1:6" s="22" customFormat="1" ht="23.25" customHeight="1">
      <c r="A72" s="17">
        <v>15</v>
      </c>
      <c r="B72" s="20" t="s">
        <v>58</v>
      </c>
      <c r="C72" s="19"/>
      <c r="D72" s="19"/>
      <c r="E72" s="32"/>
      <c r="F72" s="17"/>
    </row>
    <row r="73" spans="1:6" ht="23.25" customHeight="1">
      <c r="A73" s="102"/>
      <c r="B73" s="104" t="s">
        <v>118</v>
      </c>
      <c r="C73" s="6" t="s">
        <v>110</v>
      </c>
      <c r="D73" s="46">
        <f>1083+2173</f>
        <v>3256</v>
      </c>
      <c r="E73" s="31">
        <f>D73/'H.4.1-HDNDH-SNV'!$M$34</f>
        <v>0.8616035988356708</v>
      </c>
      <c r="F73" s="14"/>
    </row>
    <row r="74" spans="1:6" ht="23.25" customHeight="1">
      <c r="A74" s="102"/>
      <c r="B74" s="97"/>
      <c r="C74" s="6" t="s">
        <v>111</v>
      </c>
      <c r="D74" s="46">
        <f>1136+1906</f>
        <v>3042</v>
      </c>
      <c r="E74" s="31">
        <f>D74/'H.4.1-HDNDH-SNV'!$M$34</f>
        <v>0.8049748610743583</v>
      </c>
      <c r="F74" s="14"/>
    </row>
    <row r="75" spans="1:6" ht="23.25" customHeight="1">
      <c r="A75" s="102"/>
      <c r="B75" s="98"/>
      <c r="C75" s="6" t="s">
        <v>112</v>
      </c>
      <c r="D75" s="46">
        <f>171+866</f>
        <v>1037</v>
      </c>
      <c r="E75" s="31">
        <f>D75/'H.4.1-HDNDH-SNV'!$M$34</f>
        <v>0.2744112198994443</v>
      </c>
      <c r="F75" s="14"/>
    </row>
    <row r="77" ht="15.75">
      <c r="A77" s="23" t="s">
        <v>21</v>
      </c>
    </row>
    <row r="78" ht="15.75">
      <c r="A78" s="21" t="s">
        <v>22</v>
      </c>
    </row>
    <row r="80" spans="4:6" ht="15" customHeight="1">
      <c r="D80" s="81"/>
      <c r="E80" s="79" t="s">
        <v>124</v>
      </c>
      <c r="F80" s="22"/>
    </row>
    <row r="81" spans="4:6" ht="15.75">
      <c r="D81" s="22"/>
      <c r="E81" s="79" t="s">
        <v>125</v>
      </c>
      <c r="F81" s="22"/>
    </row>
    <row r="82" ht="15.75">
      <c r="E82" s="77"/>
    </row>
    <row r="83" ht="15.75">
      <c r="E83" s="48"/>
    </row>
    <row r="84" ht="15.75">
      <c r="E84" s="48"/>
    </row>
    <row r="85" ht="15.75">
      <c r="E85" s="48"/>
    </row>
    <row r="86" ht="15.75">
      <c r="E86" s="48"/>
    </row>
    <row r="87" ht="15.75">
      <c r="E87" s="80" t="s">
        <v>69</v>
      </c>
    </row>
  </sheetData>
  <sheetProtection/>
  <mergeCells count="36">
    <mergeCell ref="A2:F2"/>
    <mergeCell ref="A1:C1"/>
    <mergeCell ref="F4:F5"/>
    <mergeCell ref="A4:A5"/>
    <mergeCell ref="B4:B5"/>
    <mergeCell ref="C4:C5"/>
    <mergeCell ref="D4:D5"/>
    <mergeCell ref="E4:E5"/>
    <mergeCell ref="B23:B25"/>
    <mergeCell ref="A23:A25"/>
    <mergeCell ref="B27:B31"/>
    <mergeCell ref="A27:A31"/>
    <mergeCell ref="B8:B10"/>
    <mergeCell ref="A12:A15"/>
    <mergeCell ref="B12:B15"/>
    <mergeCell ref="B17:B21"/>
    <mergeCell ref="A17:A21"/>
    <mergeCell ref="A69:A71"/>
    <mergeCell ref="B41:B43"/>
    <mergeCell ref="A41:A43"/>
    <mergeCell ref="B45:B47"/>
    <mergeCell ref="A45:A47"/>
    <mergeCell ref="B33:B35"/>
    <mergeCell ref="A33:A35"/>
    <mergeCell ref="B37:B39"/>
    <mergeCell ref="B49:B53"/>
    <mergeCell ref="B73:B75"/>
    <mergeCell ref="A49:A53"/>
    <mergeCell ref="A73:A75"/>
    <mergeCell ref="B55:B57"/>
    <mergeCell ref="B59:B61"/>
    <mergeCell ref="A55:A57"/>
    <mergeCell ref="A59:A61"/>
    <mergeCell ref="B63:B67"/>
    <mergeCell ref="A63:A67"/>
    <mergeCell ref="B69:B71"/>
  </mergeCells>
  <printOptions/>
  <pageMargins left="0.78" right="0.23" top="0.28" bottom="0.4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IPHOPNE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Windows User</cp:lastModifiedBy>
  <cp:lastPrinted>2021-05-24T02:54:52Z</cp:lastPrinted>
  <dcterms:created xsi:type="dcterms:W3CDTF">2011-02-28T07:51:31Z</dcterms:created>
  <dcterms:modified xsi:type="dcterms:W3CDTF">2021-05-25T00:29:30Z</dcterms:modified>
  <cp:category/>
  <cp:version/>
  <cp:contentType/>
  <cp:contentStatus/>
</cp:coreProperties>
</file>